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50" windowHeight="6840" activeTab="0"/>
  </bookViews>
  <sheets>
    <sheet name="Revenue Budget" sheetId="1" r:id="rId1"/>
    <sheet name="HRA" sheetId="2" r:id="rId2"/>
    <sheet name="Capital Budget" sheetId="3" r:id="rId3"/>
  </sheets>
  <definedNames>
    <definedName name="_xlnm.Print_Area" localSheetId="2">'Capital Budget'!$A$1:$E$52</definedName>
    <definedName name="_xlnm.Print_Area" localSheetId="1">'HRA'!$B$1:$F$59</definedName>
    <definedName name="_xlnm.Print_Area" localSheetId="0">'Revenue Budget'!$B$1:$N$81</definedName>
  </definedNames>
  <calcPr fullCalcOnLoad="1"/>
</workbook>
</file>

<file path=xl/comments1.xml><?xml version="1.0" encoding="utf-8"?>
<comments xmlns="http://schemas.openxmlformats.org/spreadsheetml/2006/main">
  <authors>
    <author>Nigel.Kennedy</author>
  </authors>
  <commentList>
    <comment ref="C31" authorId="0">
      <text>
        <r>
          <rPr>
            <b/>
            <sz val="9"/>
            <rFont val="Tahoma"/>
            <family val="2"/>
          </rPr>
          <t>Nigel.Kennedy: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Nigel.Kennedy</author>
  </authors>
  <commentList>
    <comment ref="C21" authorId="0">
      <text>
        <r>
          <rPr>
            <b/>
            <sz val="9"/>
            <rFont val="Tahoma"/>
            <family val="2"/>
          </rPr>
          <t>Nigel.Kennedy: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<sst xmlns="http://schemas.openxmlformats.org/spreadsheetml/2006/main" count="166" uniqueCount="116">
  <si>
    <t>2014/15</t>
  </si>
  <si>
    <t>lowers prudential borrowing</t>
  </si>
  <si>
    <t>generates income from Feedin Tariff to be put into revenue</t>
  </si>
  <si>
    <t>Savings generated by addition energy officer and avoided carbon tax.</t>
  </si>
  <si>
    <t>£000'S</t>
  </si>
  <si>
    <t>£1000's</t>
  </si>
  <si>
    <t>Consultation Budget Net Budget Requirement</t>
  </si>
  <si>
    <t>Cumulative additional savings</t>
  </si>
  <si>
    <t>Additional costs</t>
  </si>
  <si>
    <t>Total additional costs</t>
  </si>
  <si>
    <t>Net effect on budget in-year</t>
  </si>
  <si>
    <t>Cumulative effect on budget</t>
  </si>
  <si>
    <t>Alternative Budget Net Budget Requirement</t>
  </si>
  <si>
    <t>Financed By :</t>
  </si>
  <si>
    <t>Council Tax</t>
  </si>
  <si>
    <t>Total</t>
  </si>
  <si>
    <t>General Fund Working Balance</t>
  </si>
  <si>
    <t>Working Balance 1st April</t>
  </si>
  <si>
    <t>Transfer to/(from) balance</t>
  </si>
  <si>
    <t>Percentage of budget</t>
  </si>
  <si>
    <t>add back labour proposals</t>
  </si>
  <si>
    <t>take greens proposals (net)</t>
  </si>
  <si>
    <t>Transfers to (from) balances</t>
  </si>
  <si>
    <t>opening transfer to (from) balances per budget report</t>
  </si>
  <si>
    <t>ADDITIONAL SPENDING</t>
  </si>
  <si>
    <t>REVISED CAPITAL PROGRAM</t>
  </si>
  <si>
    <t>FINANCING</t>
  </si>
  <si>
    <t>REVISED CAPITAL FINANCING</t>
  </si>
  <si>
    <t>CAPITAL</t>
  </si>
  <si>
    <t>REVENUE</t>
  </si>
  <si>
    <t>2015/16</t>
  </si>
  <si>
    <t>PROPOSED AMENDMENTS TO THE ADMINISTRATIONS CONSULTATION BUDGET</t>
  </si>
  <si>
    <t>Working Balance 31st March</t>
  </si>
  <si>
    <t>Changes since the consultation budget</t>
  </si>
  <si>
    <t>Savings</t>
  </si>
  <si>
    <t>The consultation budget includes an additional 50K for apprentices already so is this proposing 141k on top?</t>
  </si>
  <si>
    <t>As part of current yrs efficiencys MCB'S area no longer send letters to neighbours of properties where a planning app has been made - need to check what saving was in current budget</t>
  </si>
  <si>
    <t>Restores back to service level of 2010-11</t>
  </si>
  <si>
    <t xml:space="preserve">Guessestimate of what woyul dbe required </t>
  </si>
  <si>
    <t>We have 11 apprentice post in the Council with a salary cost of £141k. There is £50k in the Administation budget for two years which I understand would produce another 5 apprentices. I have doubled this in your budget</t>
  </si>
  <si>
    <t>Guessestimate</t>
  </si>
  <si>
    <t>This assumes this is all used to fund the additional spend</t>
  </si>
  <si>
    <t>As per last year 2011/12</t>
  </si>
  <si>
    <t>Total additional savings/growth</t>
  </si>
  <si>
    <t>2016/17</t>
  </si>
  <si>
    <t>FINANCING AS PER CEB REPORT 19TH DECEMBER</t>
  </si>
  <si>
    <t>CAPITAL PROGRAM AS PER CEB 19TH DECEMBER - General Fund</t>
  </si>
  <si>
    <t>HRA</t>
  </si>
  <si>
    <t>Shortfall</t>
  </si>
  <si>
    <t>Formula Grant and specific grants</t>
  </si>
  <si>
    <t>Additional Savings</t>
  </si>
  <si>
    <t xml:space="preserve"> Budget transfer to/(from) reserves</t>
  </si>
  <si>
    <t>2017/18</t>
  </si>
  <si>
    <t>Retained Business Rates</t>
  </si>
  <si>
    <t>Reduced Contingency Required Following Actuarial Review of Pension Fund</t>
  </si>
  <si>
    <t>Outcome of Contract Negotiations with Fusion</t>
  </si>
  <si>
    <t>Additional New Homes</t>
  </si>
  <si>
    <t>(surplus)/deficit</t>
  </si>
  <si>
    <t>Reduce Your Oxford to 1 per annum</t>
  </si>
  <si>
    <t>Reduce legal staffing</t>
  </si>
  <si>
    <t>Reduce PCC Staffing</t>
  </si>
  <si>
    <t>Keep Toilets in District Centres open later, like city centre ones</t>
  </si>
  <si>
    <t>Area Committees Reinstated</t>
  </si>
  <si>
    <t>Planning Consultation Improvements</t>
  </si>
  <si>
    <t>Citizens Panel twice a year</t>
  </si>
  <si>
    <t>Planning Design Panel</t>
  </si>
  <si>
    <t>Covered Market Improvements</t>
  </si>
  <si>
    <t>East West Rail  - pru borrowing</t>
  </si>
  <si>
    <t>Change to extra 4 year electoral cycle</t>
  </si>
  <si>
    <t>Net additional saving from introducing 'man and van' collection service</t>
  </si>
  <si>
    <t>Collection fund surplus</t>
  </si>
  <si>
    <t>Reprofiling of purchases of homelessness properies</t>
  </si>
  <si>
    <t>Slippage of HRA</t>
  </si>
  <si>
    <t>Slippage of General Fund</t>
  </si>
  <si>
    <t>Additional spend on garages following transfer of assets to general Fund</t>
  </si>
  <si>
    <t xml:space="preserve">Removal of additional refuse collection vehicle following </t>
  </si>
  <si>
    <t>Reduced prudential borrowing</t>
  </si>
  <si>
    <t>Changes in capital reciepts</t>
  </si>
  <si>
    <t>Energy initiatives</t>
  </si>
  <si>
    <t>Digital inclusion</t>
  </si>
  <si>
    <t>East  / West rail project</t>
  </si>
  <si>
    <t>Additonal Financing</t>
  </si>
  <si>
    <t>Prudential borrowing</t>
  </si>
  <si>
    <t>Capital receipts</t>
  </si>
  <si>
    <t>Self financing</t>
  </si>
  <si>
    <t>Remove additional income from £7m</t>
  </si>
  <si>
    <t>Training</t>
  </si>
  <si>
    <t>Wellbeing</t>
  </si>
  <si>
    <t>Transformation Funding</t>
  </si>
  <si>
    <t>Flood equipment</t>
  </si>
  <si>
    <t xml:space="preserve">Youth </t>
  </si>
  <si>
    <t>Job Club</t>
  </si>
  <si>
    <t>Consultation Budget Net (operating income)/expenditure after appropriations</t>
  </si>
  <si>
    <t>Revised contribution towards capital programme due to slippage and re-profiling</t>
  </si>
  <si>
    <t>HRA Contribution tawoards transformation budget</t>
  </si>
  <si>
    <t>New build properties net contribution towards HRA</t>
  </si>
  <si>
    <t>Alternative Budget Net (surplus)/deficit</t>
  </si>
  <si>
    <t>Income</t>
  </si>
  <si>
    <t>Transfer (to)/from balance</t>
  </si>
  <si>
    <t>Town Hall charges</t>
  </si>
  <si>
    <t>Community Grants</t>
  </si>
  <si>
    <t>Efficiencies in supplies and services</t>
  </si>
  <si>
    <t>Homelessness support grant</t>
  </si>
  <si>
    <t>Savings on community grants</t>
  </si>
  <si>
    <t>Introduce District car parking Charges to Alexandra Courts</t>
  </si>
  <si>
    <t>Half time post to bolster air quality and work with developers</t>
  </si>
  <si>
    <t>Capitalise flood equipment</t>
  </si>
  <si>
    <t>Removal of refurbishment of town hall toiiets</t>
  </si>
  <si>
    <t>Additional revenue support grant</t>
  </si>
  <si>
    <t>Additional council tax 1.99% for 2014/15, then 1.49%</t>
  </si>
  <si>
    <t>Interest on £7million</t>
  </si>
  <si>
    <t>Car parking in parks: remove the 50p charge for one hour</t>
  </si>
  <si>
    <t>Provision of free recycling bins to blocks of private flats</t>
  </si>
  <si>
    <t>Transfer to Flooding reserve</t>
  </si>
  <si>
    <t>Increase tree budget</t>
  </si>
  <si>
    <t>Extend contract of Energy Efficiency Projects officer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</si>
</sst>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 \(#,##0\)"/>
    <numFmt numFmtId="165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4" fillId="32" borderId="0" xfId="0" applyNumberFormat="1" applyFont="1" applyFill="1" applyBorder="1" applyAlignment="1">
      <alignment horizontal="left" vertical="top"/>
    </xf>
    <xf numFmtId="164" fontId="4" fillId="32" borderId="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/>
    </xf>
    <xf numFmtId="3" fontId="7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6" fillId="0" borderId="13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17" xfId="0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33" borderId="12" xfId="0" applyFill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10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right"/>
    </xf>
    <xf numFmtId="164" fontId="0" fillId="0" borderId="12" xfId="0" applyNumberForma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0" borderId="10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164" fontId="0" fillId="0" borderId="0" xfId="0" applyNumberFormat="1" applyFill="1" applyAlignment="1">
      <alignment horizontal="center"/>
    </xf>
    <xf numFmtId="0" fontId="10" fillId="32" borderId="20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right"/>
    </xf>
    <xf numFmtId="0" fontId="12" fillId="32" borderId="2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164" fontId="8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0" fillId="0" borderId="12" xfId="0" applyNumberFormat="1" applyFill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0" fontId="1" fillId="0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3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4" borderId="12" xfId="0" applyFont="1" applyFill="1" applyBorder="1" applyAlignment="1">
      <alignment vertical="top" wrapText="1"/>
    </xf>
    <xf numFmtId="164" fontId="4" fillId="34" borderId="12" xfId="0" applyNumberFormat="1" applyFont="1" applyFill="1" applyBorder="1" applyAlignment="1">
      <alignment vertical="top" wrapText="1"/>
    </xf>
    <xf numFmtId="0" fontId="0" fillId="34" borderId="12" xfId="0" applyFill="1" applyBorder="1" applyAlignment="1">
      <alignment/>
    </xf>
    <xf numFmtId="164" fontId="0" fillId="34" borderId="12" xfId="0" applyNumberFormat="1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4" fillId="34" borderId="21" xfId="0" applyFont="1" applyFill="1" applyBorder="1" applyAlignment="1">
      <alignment horizontal="left" vertical="top" wrapText="1"/>
    </xf>
    <xf numFmtId="0" fontId="4" fillId="34" borderId="21" xfId="0" applyFont="1" applyFill="1" applyBorder="1" applyAlignment="1">
      <alignment vertical="top"/>
    </xf>
    <xf numFmtId="0" fontId="3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4" fillId="34" borderId="12" xfId="0" applyNumberFormat="1" applyFont="1" applyFill="1" applyBorder="1" applyAlignment="1">
      <alignment horizontal="right" vertical="top"/>
    </xf>
    <xf numFmtId="3" fontId="0" fillId="34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ill="1" applyBorder="1" applyAlignment="1">
      <alignment/>
    </xf>
    <xf numFmtId="3" fontId="48" fillId="0" borderId="0" xfId="0" applyNumberFormat="1" applyFont="1" applyBorder="1" applyAlignment="1">
      <alignment vertical="top"/>
    </xf>
    <xf numFmtId="3" fontId="48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0" fillId="34" borderId="12" xfId="0" applyFill="1" applyBorder="1" applyAlignment="1">
      <alignment vertical="top" wrapText="1"/>
    </xf>
    <xf numFmtId="164" fontId="4" fillId="34" borderId="12" xfId="0" applyNumberFormat="1" applyFont="1" applyFill="1" applyBorder="1" applyAlignment="1">
      <alignment horizontal="right" vertical="top"/>
    </xf>
    <xf numFmtId="164" fontId="0" fillId="34" borderId="12" xfId="0" applyNumberForma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49" fillId="0" borderId="12" xfId="0" applyFont="1" applyBorder="1" applyAlignment="1">
      <alignment vertical="top" wrapText="1"/>
    </xf>
    <xf numFmtId="0" fontId="49" fillId="0" borderId="12" xfId="0" applyFont="1" applyFill="1" applyBorder="1" applyAlignment="1">
      <alignment vertical="top"/>
    </xf>
    <xf numFmtId="164" fontId="0" fillId="0" borderId="22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34" borderId="0" xfId="0" applyNumberFormat="1" applyFont="1" applyFill="1" applyBorder="1" applyAlignment="1">
      <alignment vertical="top" wrapText="1"/>
    </xf>
    <xf numFmtId="164" fontId="0" fillId="34" borderId="0" xfId="0" applyNumberFormat="1" applyFill="1" applyBorder="1" applyAlignment="1">
      <alignment horizontal="right"/>
    </xf>
    <xf numFmtId="164" fontId="0" fillId="0" borderId="23" xfId="0" applyNumberFormat="1" applyFill="1" applyBorder="1" applyAlignment="1">
      <alignment horizontal="right"/>
    </xf>
    <xf numFmtId="3" fontId="48" fillId="0" borderId="12" xfId="0" applyNumberFormat="1" applyFont="1" applyBorder="1" applyAlignment="1">
      <alignment vertical="top"/>
    </xf>
    <xf numFmtId="3" fontId="48" fillId="0" borderId="12" xfId="0" applyNumberFormat="1" applyFont="1" applyFill="1" applyBorder="1" applyAlignment="1">
      <alignment vertical="top"/>
    </xf>
    <xf numFmtId="0" fontId="0" fillId="34" borderId="0" xfId="0" applyFill="1" applyBorder="1" applyAlignment="1">
      <alignment horizontal="right"/>
    </xf>
    <xf numFmtId="0" fontId="11" fillId="3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4" fillId="34" borderId="13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vertical="top"/>
    </xf>
    <xf numFmtId="0" fontId="10" fillId="32" borderId="0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wrapText="1"/>
    </xf>
    <xf numFmtId="10" fontId="0" fillId="0" borderId="0" xfId="0" applyNumberFormat="1" applyAlignment="1">
      <alignment/>
    </xf>
    <xf numFmtId="0" fontId="3" fillId="0" borderId="10" xfId="0" applyFont="1" applyFill="1" applyBorder="1" applyAlignment="1">
      <alignment wrapText="1"/>
    </xf>
    <xf numFmtId="165" fontId="0" fillId="0" borderId="12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11" fillId="3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8"/>
  <sheetViews>
    <sheetView tabSelected="1" zoomScalePageLayoutView="0" workbookViewId="0" topLeftCell="A41">
      <selection activeCell="P50" sqref="P50:S50"/>
    </sheetView>
  </sheetViews>
  <sheetFormatPr defaultColWidth="9.140625" defaultRowHeight="15"/>
  <cols>
    <col min="2" max="2" width="61.57421875" style="0" customWidth="1"/>
    <col min="3" max="3" width="11.7109375" style="22" customWidth="1"/>
    <col min="4" max="4" width="13.00390625" style="22" customWidth="1"/>
    <col min="5" max="5" width="13.140625" style="22" customWidth="1"/>
    <col min="6" max="6" width="12.7109375" style="22" customWidth="1"/>
    <col min="7" max="7" width="43.421875" style="0" hidden="1" customWidth="1"/>
    <col min="8" max="9" width="34.57421875" style="0" hidden="1" customWidth="1"/>
    <col min="10" max="10" width="16.57421875" style="0" hidden="1" customWidth="1"/>
    <col min="11" max="15" width="0" style="0" hidden="1" customWidth="1"/>
  </cols>
  <sheetData>
    <row r="1" ht="15"/>
    <row r="2" ht="15">
      <c r="B2" t="s">
        <v>31</v>
      </c>
    </row>
    <row r="3" ht="15.75" thickBot="1">
      <c r="B3" t="s">
        <v>29</v>
      </c>
    </row>
    <row r="4" spans="2:6" ht="15">
      <c r="B4" t="s">
        <v>5</v>
      </c>
      <c r="C4" s="12" t="s">
        <v>0</v>
      </c>
      <c r="D4" s="12" t="s">
        <v>30</v>
      </c>
      <c r="E4" s="12" t="s">
        <v>44</v>
      </c>
      <c r="F4" s="12" t="s">
        <v>52</v>
      </c>
    </row>
    <row r="5" spans="3:6" ht="15.75" thickBot="1">
      <c r="C5" s="13" t="s">
        <v>4</v>
      </c>
      <c r="D5" s="13" t="s">
        <v>4</v>
      </c>
      <c r="E5" s="13" t="s">
        <v>4</v>
      </c>
      <c r="F5" s="13" t="s">
        <v>4</v>
      </c>
    </row>
    <row r="6" spans="2:7" ht="15">
      <c r="B6" s="39" t="s">
        <v>6</v>
      </c>
      <c r="C6" s="114">
        <v>23471</v>
      </c>
      <c r="D6" s="55">
        <v>21408</v>
      </c>
      <c r="E6" s="114">
        <v>21045</v>
      </c>
      <c r="F6" s="55">
        <v>20692</v>
      </c>
      <c r="G6" s="24"/>
    </row>
    <row r="7" spans="2:7" ht="15">
      <c r="B7" s="40"/>
      <c r="C7" s="115">
        <v>7</v>
      </c>
      <c r="D7" s="77"/>
      <c r="E7" s="115"/>
      <c r="F7" s="77"/>
      <c r="G7" s="24"/>
    </row>
    <row r="8" spans="2:7" ht="15">
      <c r="B8" s="87" t="s">
        <v>33</v>
      </c>
      <c r="C8" s="115"/>
      <c r="D8" s="77"/>
      <c r="E8" s="115"/>
      <c r="F8" s="77"/>
      <c r="G8" s="24"/>
    </row>
    <row r="9" spans="2:10" s="81" customFormat="1" ht="25.5">
      <c r="B9" s="112" t="s">
        <v>54</v>
      </c>
      <c r="C9" s="104">
        <v>-200</v>
      </c>
      <c r="D9" s="120">
        <v>-200</v>
      </c>
      <c r="E9" s="104">
        <v>-200</v>
      </c>
      <c r="F9" s="120">
        <v>0</v>
      </c>
      <c r="G9" s="104">
        <v>200</v>
      </c>
      <c r="H9" s="104">
        <v>200</v>
      </c>
      <c r="I9" s="104">
        <v>200</v>
      </c>
      <c r="J9" s="104">
        <v>0</v>
      </c>
    </row>
    <row r="10" spans="2:10" s="81" customFormat="1" ht="15">
      <c r="B10" s="113" t="s">
        <v>55</v>
      </c>
      <c r="C10" s="105">
        <f>-77+300</f>
        <v>223</v>
      </c>
      <c r="D10" s="121">
        <f>-272+300</f>
        <v>28</v>
      </c>
      <c r="E10" s="105">
        <f>-371+300</f>
        <v>-71</v>
      </c>
      <c r="F10" s="121">
        <f>-521+300</f>
        <v>-221</v>
      </c>
      <c r="G10" s="105">
        <f>77-300</f>
        <v>-223</v>
      </c>
      <c r="H10" s="105">
        <f>272-300</f>
        <v>-28</v>
      </c>
      <c r="I10" s="105">
        <f>371-300</f>
        <v>71</v>
      </c>
      <c r="J10" s="105">
        <f>521-300</f>
        <v>221</v>
      </c>
    </row>
    <row r="11" spans="2:7" s="81" customFormat="1" ht="15">
      <c r="B11" s="88" t="s">
        <v>56</v>
      </c>
      <c r="C11" s="104">
        <f>+(2019502-2003000)/1000*-1</f>
        <v>-16.502</v>
      </c>
      <c r="D11" s="120">
        <f>(457+16)*-1</f>
        <v>-473</v>
      </c>
      <c r="E11" s="104">
        <f>(564+17-1)*-1</f>
        <v>-580</v>
      </c>
      <c r="F11" s="120">
        <f>(629+17-2)*-1</f>
        <v>-644</v>
      </c>
      <c r="G11" s="83"/>
    </row>
    <row r="12" spans="2:9" s="81" customFormat="1" ht="15.75" customHeight="1">
      <c r="B12" s="88" t="s">
        <v>71</v>
      </c>
      <c r="C12" s="116">
        <v>100</v>
      </c>
      <c r="D12" s="82">
        <v>100</v>
      </c>
      <c r="E12" s="116">
        <v>200</v>
      </c>
      <c r="F12" s="82"/>
      <c r="G12" s="83"/>
      <c r="I12" s="84" t="s">
        <v>41</v>
      </c>
    </row>
    <row r="13" spans="2:7" s="81" customFormat="1" ht="15">
      <c r="B13" s="67" t="s">
        <v>85</v>
      </c>
      <c r="C13" s="116"/>
      <c r="D13" s="82">
        <v>300</v>
      </c>
      <c r="E13" s="116">
        <v>300</v>
      </c>
      <c r="F13" s="82">
        <v>300</v>
      </c>
      <c r="G13" s="83"/>
    </row>
    <row r="14" spans="2:7" s="81" customFormat="1" ht="15">
      <c r="B14" s="67" t="s">
        <v>86</v>
      </c>
      <c r="C14" s="116">
        <v>100</v>
      </c>
      <c r="D14" s="82">
        <v>100</v>
      </c>
      <c r="E14" s="116"/>
      <c r="F14" s="82"/>
      <c r="G14" s="83"/>
    </row>
    <row r="15" spans="2:7" s="81" customFormat="1" ht="15">
      <c r="B15" s="67" t="s">
        <v>87</v>
      </c>
      <c r="C15" s="116">
        <v>75</v>
      </c>
      <c r="D15" s="82">
        <v>75</v>
      </c>
      <c r="E15" s="116"/>
      <c r="F15" s="82"/>
      <c r="G15" s="83"/>
    </row>
    <row r="16" spans="2:7" s="81" customFormat="1" ht="15">
      <c r="B16" s="67" t="s">
        <v>88</v>
      </c>
      <c r="C16" s="116">
        <v>150</v>
      </c>
      <c r="D16" s="82">
        <v>150</v>
      </c>
      <c r="E16" s="116"/>
      <c r="F16" s="82"/>
      <c r="G16" s="83"/>
    </row>
    <row r="17" spans="2:7" s="81" customFormat="1" ht="15">
      <c r="B17" s="67" t="s">
        <v>89</v>
      </c>
      <c r="C17" s="116">
        <v>75</v>
      </c>
      <c r="D17" s="82"/>
      <c r="E17" s="116"/>
      <c r="F17" s="82"/>
      <c r="G17" s="83"/>
    </row>
    <row r="18" spans="2:7" s="81" customFormat="1" ht="15">
      <c r="B18" s="67" t="s">
        <v>90</v>
      </c>
      <c r="C18" s="116">
        <v>50</v>
      </c>
      <c r="D18" s="82">
        <v>25</v>
      </c>
      <c r="E18" s="116"/>
      <c r="F18" s="82"/>
      <c r="G18" s="83"/>
    </row>
    <row r="19" spans="2:7" s="81" customFormat="1" ht="15">
      <c r="B19" s="67" t="s">
        <v>91</v>
      </c>
      <c r="C19" s="116">
        <v>42</v>
      </c>
      <c r="D19" s="82"/>
      <c r="E19" s="116"/>
      <c r="F19" s="82"/>
      <c r="G19" s="83"/>
    </row>
    <row r="20" spans="2:7" s="81" customFormat="1" ht="15">
      <c r="B20" s="67" t="s">
        <v>99</v>
      </c>
      <c r="C20" s="116"/>
      <c r="D20" s="82">
        <v>35</v>
      </c>
      <c r="E20" s="116">
        <v>35</v>
      </c>
      <c r="F20" s="82">
        <v>35</v>
      </c>
      <c r="G20" s="83"/>
    </row>
    <row r="21" spans="2:7" s="81" customFormat="1" ht="15">
      <c r="B21" s="67" t="s">
        <v>100</v>
      </c>
      <c r="C21" s="116">
        <v>60</v>
      </c>
      <c r="D21" s="82">
        <v>60</v>
      </c>
      <c r="E21" s="116">
        <v>60</v>
      </c>
      <c r="F21" s="82">
        <v>60</v>
      </c>
      <c r="G21" s="83"/>
    </row>
    <row r="22" spans="2:7" s="81" customFormat="1" ht="15">
      <c r="B22" s="67" t="s">
        <v>101</v>
      </c>
      <c r="C22" s="116">
        <v>-36</v>
      </c>
      <c r="D22" s="82">
        <v>-36</v>
      </c>
      <c r="E22" s="82">
        <v>-36</v>
      </c>
      <c r="F22" s="82">
        <v>-36</v>
      </c>
      <c r="G22" s="83"/>
    </row>
    <row r="23" spans="2:7" s="81" customFormat="1" ht="15">
      <c r="B23" s="67"/>
      <c r="C23" s="116"/>
      <c r="D23" s="82"/>
      <c r="E23" s="116"/>
      <c r="F23" s="82"/>
      <c r="G23" s="83"/>
    </row>
    <row r="24" spans="2:7" s="81" customFormat="1" ht="15">
      <c r="B24" s="67"/>
      <c r="C24" s="116"/>
      <c r="D24" s="82"/>
      <c r="E24" s="116"/>
      <c r="F24" s="82"/>
      <c r="G24" s="83"/>
    </row>
    <row r="25" spans="2:11" ht="15.75">
      <c r="B25" s="73" t="s">
        <v>50</v>
      </c>
      <c r="C25" s="115"/>
      <c r="D25" s="77"/>
      <c r="E25" s="115"/>
      <c r="F25" s="77"/>
      <c r="G25" s="27"/>
      <c r="H25" s="17"/>
      <c r="I25" s="17"/>
      <c r="J25" s="17"/>
      <c r="K25" s="17"/>
    </row>
    <row r="26" spans="1:9" ht="15">
      <c r="A26">
        <v>1</v>
      </c>
      <c r="B26" s="89" t="s">
        <v>68</v>
      </c>
      <c r="C26" s="117">
        <v>-25</v>
      </c>
      <c r="D26" s="90">
        <v>-25</v>
      </c>
      <c r="E26" s="117">
        <v>-25</v>
      </c>
      <c r="F26" s="90">
        <v>-25</v>
      </c>
      <c r="G26" s="28"/>
      <c r="H26" s="24"/>
      <c r="I26" s="24"/>
    </row>
    <row r="27" spans="1:9" ht="15">
      <c r="A27">
        <v>2</v>
      </c>
      <c r="B27" s="89" t="s">
        <v>58</v>
      </c>
      <c r="C27" s="117">
        <v>-10</v>
      </c>
      <c r="D27" s="90">
        <v>-10</v>
      </c>
      <c r="E27" s="117">
        <v>-10</v>
      </c>
      <c r="F27" s="90">
        <v>-10</v>
      </c>
      <c r="G27" s="28"/>
      <c r="H27" s="24"/>
      <c r="I27" s="24"/>
    </row>
    <row r="28" spans="1:9" ht="15">
      <c r="A28">
        <v>3</v>
      </c>
      <c r="B28" s="89" t="s">
        <v>59</v>
      </c>
      <c r="C28" s="117"/>
      <c r="D28" s="90">
        <v>-50</v>
      </c>
      <c r="E28" s="117">
        <v>-50</v>
      </c>
      <c r="F28" s="90">
        <v>-50</v>
      </c>
      <c r="G28" s="28"/>
      <c r="H28" s="24"/>
      <c r="I28" s="24"/>
    </row>
    <row r="29" spans="1:9" ht="15">
      <c r="A29">
        <v>4</v>
      </c>
      <c r="B29" s="89" t="s">
        <v>60</v>
      </c>
      <c r="C29" s="117">
        <v>-20</v>
      </c>
      <c r="D29" s="90">
        <v>-40</v>
      </c>
      <c r="E29" s="117">
        <v>-40</v>
      </c>
      <c r="F29" s="90">
        <v>-40</v>
      </c>
      <c r="G29" s="28"/>
      <c r="H29" s="24"/>
      <c r="I29" s="24"/>
    </row>
    <row r="30" spans="1:9" ht="15">
      <c r="A30">
        <v>5</v>
      </c>
      <c r="B30" s="91" t="s">
        <v>104</v>
      </c>
      <c r="C30" s="118">
        <v>-26</v>
      </c>
      <c r="D30" s="92">
        <v>-26</v>
      </c>
      <c r="E30" s="118">
        <v>-26</v>
      </c>
      <c r="F30" s="92">
        <v>-26</v>
      </c>
      <c r="G30" s="3"/>
      <c r="H30" s="24"/>
      <c r="I30" s="24"/>
    </row>
    <row r="31" spans="1:16" ht="30">
      <c r="A31">
        <v>6</v>
      </c>
      <c r="B31" s="89" t="s">
        <v>69</v>
      </c>
      <c r="C31" s="118">
        <v>0</v>
      </c>
      <c r="D31" s="93">
        <v>0</v>
      </c>
      <c r="E31" s="122">
        <v>0</v>
      </c>
      <c r="F31" s="93">
        <v>0</v>
      </c>
      <c r="G31" s="3"/>
      <c r="H31" s="24"/>
      <c r="I31" s="24"/>
      <c r="P31" t="s">
        <v>84</v>
      </c>
    </row>
    <row r="32" spans="1:9" ht="15">
      <c r="A32">
        <v>7</v>
      </c>
      <c r="B32" s="89" t="s">
        <v>106</v>
      </c>
      <c r="C32" s="118">
        <v>-75</v>
      </c>
      <c r="D32" s="93"/>
      <c r="E32" s="122"/>
      <c r="F32" s="93"/>
      <c r="G32" s="3"/>
      <c r="H32" s="24"/>
      <c r="I32" s="24"/>
    </row>
    <row r="33" spans="1:9" ht="15">
      <c r="A33">
        <v>8</v>
      </c>
      <c r="B33" s="89" t="s">
        <v>110</v>
      </c>
      <c r="C33" s="118"/>
      <c r="D33" s="93">
        <v>-70</v>
      </c>
      <c r="E33" s="122">
        <v>-70</v>
      </c>
      <c r="F33" s="93">
        <v>-70</v>
      </c>
      <c r="G33" s="3"/>
      <c r="H33" s="24"/>
      <c r="I33" s="24"/>
    </row>
    <row r="34" spans="1:9" ht="15.75" thickBot="1">
      <c r="A34">
        <v>9</v>
      </c>
      <c r="B34" s="41" t="s">
        <v>103</v>
      </c>
      <c r="C34" s="119">
        <v>-60</v>
      </c>
      <c r="D34" s="66">
        <v>-60</v>
      </c>
      <c r="E34" s="119">
        <v>-60</v>
      </c>
      <c r="F34" s="66">
        <v>-60</v>
      </c>
      <c r="G34" s="3"/>
      <c r="H34" s="24"/>
      <c r="I34" s="24"/>
    </row>
    <row r="35" spans="2:9" s="1" customFormat="1" ht="15.75" thickBot="1">
      <c r="B35" s="29" t="s">
        <v>43</v>
      </c>
      <c r="C35" s="57">
        <f>+SUM(C26:C34)</f>
        <v>-216</v>
      </c>
      <c r="D35" s="57">
        <f>+SUM(D26:D34)</f>
        <v>-281</v>
      </c>
      <c r="E35" s="57">
        <f>+SUM(E26:E34)</f>
        <v>-281</v>
      </c>
      <c r="F35" s="57">
        <f>+SUM(F26:F34)</f>
        <v>-281</v>
      </c>
      <c r="G35" s="30"/>
      <c r="H35" s="31"/>
      <c r="I35" s="31"/>
    </row>
    <row r="36" spans="2:9" s="1" customFormat="1" ht="15">
      <c r="B36" s="39" t="s">
        <v>7</v>
      </c>
      <c r="C36" s="71">
        <f>C35</f>
        <v>-216</v>
      </c>
      <c r="D36" s="71">
        <f>C36+D35</f>
        <v>-497</v>
      </c>
      <c r="E36" s="71">
        <f>D36+E35</f>
        <v>-778</v>
      </c>
      <c r="F36" s="71">
        <f>E36+F35</f>
        <v>-1059</v>
      </c>
      <c r="G36" s="30"/>
      <c r="H36" s="31"/>
      <c r="I36" s="31"/>
    </row>
    <row r="37" spans="2:14" ht="15.75">
      <c r="B37" s="40"/>
      <c r="C37" s="58"/>
      <c r="D37" s="58"/>
      <c r="E37" s="58"/>
      <c r="F37" s="58"/>
      <c r="G37" s="3"/>
      <c r="H37" s="27"/>
      <c r="I37" s="27"/>
      <c r="J37" s="17"/>
      <c r="K37" s="17"/>
      <c r="L37" s="17"/>
      <c r="M37" s="5"/>
      <c r="N37" s="5"/>
    </row>
    <row r="38" spans="2:9" ht="15">
      <c r="B38" s="73" t="s">
        <v>8</v>
      </c>
      <c r="C38" s="58"/>
      <c r="D38" s="58"/>
      <c r="E38" s="58"/>
      <c r="F38" s="58"/>
      <c r="G38" s="3"/>
      <c r="H38" s="24"/>
      <c r="I38" s="24"/>
    </row>
    <row r="39" spans="1:9" s="106" customFormat="1" ht="23.25" customHeight="1">
      <c r="A39" s="106">
        <v>1</v>
      </c>
      <c r="B39" s="107" t="s">
        <v>61</v>
      </c>
      <c r="C39" s="108">
        <v>30</v>
      </c>
      <c r="D39" s="109">
        <v>30</v>
      </c>
      <c r="E39" s="109">
        <v>30</v>
      </c>
      <c r="F39" s="109">
        <v>30</v>
      </c>
      <c r="G39" s="28"/>
      <c r="H39" s="110"/>
      <c r="I39" s="110" t="s">
        <v>42</v>
      </c>
    </row>
    <row r="40" spans="1:9" s="106" customFormat="1" ht="23.25" customHeight="1">
      <c r="A40" s="106">
        <v>2</v>
      </c>
      <c r="B40" s="107" t="s">
        <v>62</v>
      </c>
      <c r="C40" s="108">
        <v>25</v>
      </c>
      <c r="D40" s="109">
        <v>50</v>
      </c>
      <c r="E40" s="109">
        <v>50</v>
      </c>
      <c r="F40" s="109">
        <v>50</v>
      </c>
      <c r="G40" s="28"/>
      <c r="H40" s="110"/>
      <c r="I40" s="110"/>
    </row>
    <row r="41" spans="1:9" s="106" customFormat="1" ht="23.25" customHeight="1">
      <c r="A41" s="106">
        <v>3</v>
      </c>
      <c r="B41" s="107" t="s">
        <v>63</v>
      </c>
      <c r="C41" s="108">
        <v>40</v>
      </c>
      <c r="D41" s="109">
        <v>40</v>
      </c>
      <c r="E41" s="109">
        <v>40</v>
      </c>
      <c r="F41" s="109">
        <v>40</v>
      </c>
      <c r="G41" s="28"/>
      <c r="H41" s="110"/>
      <c r="I41" s="110"/>
    </row>
    <row r="42" spans="1:9" s="106" customFormat="1" ht="23.25" customHeight="1">
      <c r="A42" s="106">
        <v>4</v>
      </c>
      <c r="B42" s="107" t="s">
        <v>64</v>
      </c>
      <c r="C42" s="108">
        <v>5</v>
      </c>
      <c r="D42" s="109">
        <v>10</v>
      </c>
      <c r="E42" s="109">
        <v>10</v>
      </c>
      <c r="F42" s="109">
        <v>10</v>
      </c>
      <c r="G42" s="28"/>
      <c r="H42" s="110"/>
      <c r="I42" s="110"/>
    </row>
    <row r="43" spans="1:9" s="106" customFormat="1" ht="30">
      <c r="A43" s="106">
        <v>5</v>
      </c>
      <c r="B43" s="94" t="s">
        <v>102</v>
      </c>
      <c r="C43" s="90">
        <v>60</v>
      </c>
      <c r="D43" s="90">
        <v>100</v>
      </c>
      <c r="E43" s="90">
        <v>100</v>
      </c>
      <c r="F43" s="90">
        <v>100</v>
      </c>
      <c r="G43" s="28" t="s">
        <v>3</v>
      </c>
      <c r="H43" s="110"/>
      <c r="I43" s="110"/>
    </row>
    <row r="44" spans="1:9" s="106" customFormat="1" ht="20.25" customHeight="1">
      <c r="A44" s="106">
        <v>6</v>
      </c>
      <c r="B44" s="94" t="s">
        <v>111</v>
      </c>
      <c r="C44" s="90">
        <v>6</v>
      </c>
      <c r="D44" s="90">
        <v>6</v>
      </c>
      <c r="E44" s="90">
        <v>6</v>
      </c>
      <c r="F44" s="90">
        <v>6</v>
      </c>
      <c r="G44" s="111"/>
      <c r="H44" s="110"/>
      <c r="I44" s="110"/>
    </row>
    <row r="45" spans="1:9" s="106" customFormat="1" ht="28.5">
      <c r="A45" s="106">
        <v>7</v>
      </c>
      <c r="B45" s="94" t="s">
        <v>114</v>
      </c>
      <c r="C45" s="90">
        <v>10</v>
      </c>
      <c r="D45" s="90">
        <v>40</v>
      </c>
      <c r="E45" s="90">
        <v>40</v>
      </c>
      <c r="F45" s="90">
        <v>40</v>
      </c>
      <c r="G45" s="28"/>
      <c r="H45" s="110"/>
      <c r="I45" s="70" t="s">
        <v>38</v>
      </c>
    </row>
    <row r="46" spans="1:14" ht="24.75" customHeight="1">
      <c r="A46">
        <v>8</v>
      </c>
      <c r="B46" s="94" t="s">
        <v>115</v>
      </c>
      <c r="C46" s="95">
        <v>20</v>
      </c>
      <c r="D46" s="95">
        <v>40</v>
      </c>
      <c r="E46" s="95">
        <v>40</v>
      </c>
      <c r="F46" s="95"/>
      <c r="G46" s="28"/>
      <c r="H46" s="24"/>
      <c r="I46" s="70" t="s">
        <v>39</v>
      </c>
      <c r="J46" s="136" t="s">
        <v>35</v>
      </c>
      <c r="K46" s="137"/>
      <c r="L46" s="137"/>
      <c r="M46" s="137"/>
      <c r="N46" s="137"/>
    </row>
    <row r="47" spans="1:14" ht="24.75" customHeight="1">
      <c r="A47" s="106">
        <v>9</v>
      </c>
      <c r="B47" s="125" t="s">
        <v>105</v>
      </c>
      <c r="C47" s="126">
        <v>8</v>
      </c>
      <c r="D47" s="126">
        <v>16</v>
      </c>
      <c r="E47" s="126"/>
      <c r="F47" s="126"/>
      <c r="G47" s="28"/>
      <c r="H47" s="24"/>
      <c r="I47" s="70"/>
      <c r="J47" s="123"/>
      <c r="K47" s="135"/>
      <c r="L47" s="135"/>
      <c r="M47" s="135"/>
      <c r="N47" s="135"/>
    </row>
    <row r="48" spans="1:9" ht="15">
      <c r="A48">
        <v>10</v>
      </c>
      <c r="B48" s="94" t="s">
        <v>65</v>
      </c>
      <c r="C48" s="95"/>
      <c r="D48" s="95"/>
      <c r="E48" s="95">
        <v>25</v>
      </c>
      <c r="F48" s="95">
        <v>25</v>
      </c>
      <c r="G48" s="28"/>
      <c r="H48" s="24"/>
      <c r="I48" s="72" t="s">
        <v>40</v>
      </c>
    </row>
    <row r="49" spans="1:9" ht="15">
      <c r="A49" s="106">
        <v>11</v>
      </c>
      <c r="B49" s="94" t="s">
        <v>113</v>
      </c>
      <c r="C49" s="95">
        <v>50</v>
      </c>
      <c r="D49" s="95">
        <v>50</v>
      </c>
      <c r="E49" s="95">
        <v>50</v>
      </c>
      <c r="F49" s="95">
        <v>50</v>
      </c>
      <c r="G49" s="28"/>
      <c r="H49" s="24"/>
      <c r="I49" s="72"/>
    </row>
    <row r="50" spans="1:19" ht="38.25" customHeight="1">
      <c r="A50">
        <v>12</v>
      </c>
      <c r="B50" s="94" t="s">
        <v>67</v>
      </c>
      <c r="C50" s="95"/>
      <c r="D50" s="95">
        <v>16</v>
      </c>
      <c r="E50" s="95">
        <v>32</v>
      </c>
      <c r="F50" s="95">
        <v>48</v>
      </c>
      <c r="G50" s="28"/>
      <c r="H50" s="24"/>
      <c r="I50" s="70" t="s">
        <v>37</v>
      </c>
      <c r="J50" s="136" t="s">
        <v>36</v>
      </c>
      <c r="K50" s="137"/>
      <c r="L50" s="137"/>
      <c r="M50" s="137"/>
      <c r="N50" s="137"/>
      <c r="P50" s="137"/>
      <c r="Q50" s="137"/>
      <c r="R50" s="137"/>
      <c r="S50" s="137"/>
    </row>
    <row r="51" spans="2:14" ht="21.75" customHeight="1">
      <c r="B51" s="125"/>
      <c r="C51" s="126"/>
      <c r="D51" s="126"/>
      <c r="E51" s="126"/>
      <c r="F51" s="126"/>
      <c r="G51" s="28"/>
      <c r="H51" s="24"/>
      <c r="I51" s="127"/>
      <c r="J51" s="123"/>
      <c r="K51" s="124"/>
      <c r="L51" s="124"/>
      <c r="M51" s="124"/>
      <c r="N51" s="124"/>
    </row>
    <row r="52" spans="2:14" ht="21.75" customHeight="1" thickBot="1">
      <c r="B52" s="125"/>
      <c r="C52" s="126"/>
      <c r="D52" s="126"/>
      <c r="E52" s="126"/>
      <c r="F52" s="126"/>
      <c r="G52" s="28"/>
      <c r="H52" s="24"/>
      <c r="I52" s="127"/>
      <c r="J52" s="123"/>
      <c r="K52" s="124"/>
      <c r="L52" s="124"/>
      <c r="M52" s="124"/>
      <c r="N52" s="124"/>
    </row>
    <row r="53" spans="2:9" s="1" customFormat="1" ht="15.75" thickBot="1">
      <c r="B53" s="29" t="s">
        <v>9</v>
      </c>
      <c r="C53" s="57">
        <f>SUM(C39:C51)</f>
        <v>254</v>
      </c>
      <c r="D53" s="57">
        <f>SUM(D39:D51)</f>
        <v>398</v>
      </c>
      <c r="E53" s="57">
        <f>SUM(E39:E51)</f>
        <v>423</v>
      </c>
      <c r="F53" s="57">
        <f>SUM(F39:F51)</f>
        <v>399</v>
      </c>
      <c r="G53" s="31"/>
      <c r="H53" s="31"/>
      <c r="I53" s="31"/>
    </row>
    <row r="54" spans="2:9" ht="15.75" thickBot="1">
      <c r="B54" s="25"/>
      <c r="C54" s="56"/>
      <c r="D54" s="56"/>
      <c r="E54" s="56"/>
      <c r="F54" s="56"/>
      <c r="G54" s="24"/>
      <c r="H54" s="24"/>
      <c r="I54" s="24"/>
    </row>
    <row r="55" spans="2:9" s="18" customFormat="1" ht="15.75" thickBot="1">
      <c r="B55" s="32" t="s">
        <v>10</v>
      </c>
      <c r="C55" s="59">
        <f>C35+C53</f>
        <v>38</v>
      </c>
      <c r="D55" s="59">
        <f>D35+D53</f>
        <v>117</v>
      </c>
      <c r="E55" s="59">
        <f>E35+E53</f>
        <v>142</v>
      </c>
      <c r="F55" s="59">
        <f>F35+F53</f>
        <v>118</v>
      </c>
      <c r="G55" s="33"/>
      <c r="H55" s="33"/>
      <c r="I55" s="33"/>
    </row>
    <row r="56" spans="2:9" s="18" customFormat="1" ht="15">
      <c r="B56" s="26" t="s">
        <v>11</v>
      </c>
      <c r="C56" s="60">
        <f>C55</f>
        <v>38</v>
      </c>
      <c r="D56" s="60">
        <f>C56+D55</f>
        <v>155</v>
      </c>
      <c r="E56" s="60">
        <f>D56+E55</f>
        <v>297</v>
      </c>
      <c r="F56" s="60">
        <f>E56+F55</f>
        <v>415</v>
      </c>
      <c r="G56" s="33"/>
      <c r="H56" s="33"/>
      <c r="I56" s="33"/>
    </row>
    <row r="57" spans="2:9" ht="15">
      <c r="B57" s="25"/>
      <c r="C57" s="56"/>
      <c r="D57" s="56"/>
      <c r="E57" s="56"/>
      <c r="F57" s="56"/>
      <c r="G57" s="24"/>
      <c r="H57" s="24"/>
      <c r="I57" s="24"/>
    </row>
    <row r="58" spans="2:9" ht="15">
      <c r="B58" s="25" t="s">
        <v>51</v>
      </c>
      <c r="C58" s="77">
        <v>-50</v>
      </c>
      <c r="D58" s="77">
        <v>-308</v>
      </c>
      <c r="E58" s="77">
        <v>74</v>
      </c>
      <c r="F58" s="77">
        <v>268</v>
      </c>
      <c r="G58" s="24"/>
      <c r="H58" s="24"/>
      <c r="I58" s="24"/>
    </row>
    <row r="59" spans="2:9" ht="15">
      <c r="B59" s="25"/>
      <c r="C59" s="56"/>
      <c r="D59" s="56"/>
      <c r="E59" s="56"/>
      <c r="F59" s="56"/>
      <c r="G59" s="24"/>
      <c r="H59" s="24"/>
      <c r="I59" s="24"/>
    </row>
    <row r="60" spans="2:7" ht="15.75" thickBot="1">
      <c r="B60" s="34" t="s">
        <v>12</v>
      </c>
      <c r="C60" s="61">
        <f>+C55+C6+C13+C12+C11+C10+C9+C14+C15+C16+C17+C18+C19+C20+C21+C22+C23+C58</f>
        <v>24081.498</v>
      </c>
      <c r="D60" s="61">
        <f>+D55+D6+D13+D12+D11+D10+D9+D14+D15+D16+D17+D18+D19+D20+D21+D22+D23+D58</f>
        <v>21381</v>
      </c>
      <c r="E60" s="61">
        <f>+E55+E6+E13+E12+E11+E10+E9+E14+E15+E16+E17+E18+E19+E20+E21+E22+E23+E58</f>
        <v>20969</v>
      </c>
      <c r="F60" s="61">
        <f>+F55+F6+F13+F12+F11+F10+F9+F14+F15+F16+F17+F18+F19+F20+F21+F22+F23+F58</f>
        <v>20572</v>
      </c>
      <c r="G60" s="24"/>
    </row>
    <row r="61" spans="2:14" ht="15.75" thickBot="1">
      <c r="B61" s="3"/>
      <c r="C61" s="62"/>
      <c r="D61" s="62"/>
      <c r="E61" s="62"/>
      <c r="F61" s="62"/>
      <c r="G61" s="24"/>
      <c r="N61" s="5"/>
    </row>
    <row r="62" spans="2:14" ht="15">
      <c r="B62" s="35" t="s">
        <v>13</v>
      </c>
      <c r="C62" s="63"/>
      <c r="D62" s="63"/>
      <c r="E62" s="63"/>
      <c r="F62" s="64"/>
      <c r="G62" s="24"/>
      <c r="N62" s="5"/>
    </row>
    <row r="63" spans="2:14" ht="15">
      <c r="B63" s="80" t="s">
        <v>49</v>
      </c>
      <c r="C63" s="56">
        <v>-6339</v>
      </c>
      <c r="D63" s="56">
        <v>-4433</v>
      </c>
      <c r="E63" s="56">
        <v>-3682</v>
      </c>
      <c r="F63" s="65">
        <v>-2940</v>
      </c>
      <c r="G63" s="24"/>
      <c r="M63" s="21"/>
      <c r="N63" s="5"/>
    </row>
    <row r="64" spans="2:14" ht="15">
      <c r="B64" s="80" t="s">
        <v>108</v>
      </c>
      <c r="C64" s="77">
        <v>-2</v>
      </c>
      <c r="D64" s="77">
        <v>0</v>
      </c>
      <c r="E64" s="77">
        <v>0</v>
      </c>
      <c r="F64" s="65">
        <v>0</v>
      </c>
      <c r="G64" s="24"/>
      <c r="M64" s="21"/>
      <c r="N64" s="5"/>
    </row>
    <row r="65" spans="2:14" ht="15">
      <c r="B65" s="36" t="s">
        <v>14</v>
      </c>
      <c r="C65" s="56">
        <f>-11365</f>
        <v>-11365</v>
      </c>
      <c r="D65" s="56">
        <f>-11536</f>
        <v>-11536</v>
      </c>
      <c r="E65" s="56">
        <f>-11710</f>
        <v>-11710</v>
      </c>
      <c r="F65" s="65">
        <f>-11886</f>
        <v>-11886</v>
      </c>
      <c r="G65" s="3"/>
      <c r="H65" s="20"/>
      <c r="I65" s="20"/>
      <c r="J65" s="21"/>
      <c r="K65" s="21"/>
      <c r="L65" s="21"/>
      <c r="M65" s="21"/>
      <c r="N65" s="5"/>
    </row>
    <row r="66" spans="2:14" ht="15">
      <c r="B66" s="80" t="s">
        <v>109</v>
      </c>
      <c r="C66" s="77">
        <v>-56</v>
      </c>
      <c r="D66" s="77">
        <v>-113</v>
      </c>
      <c r="E66" s="77">
        <v>-172</v>
      </c>
      <c r="F66" s="65">
        <v>-233</v>
      </c>
      <c r="G66" s="3"/>
      <c r="H66" s="20"/>
      <c r="I66" s="20"/>
      <c r="J66" s="21"/>
      <c r="K66" s="21"/>
      <c r="L66" s="21"/>
      <c r="M66" s="21"/>
      <c r="N66" s="5"/>
    </row>
    <row r="67" spans="2:16" ht="15">
      <c r="B67" s="80" t="s">
        <v>53</v>
      </c>
      <c r="C67" s="56">
        <v>-6114</v>
      </c>
      <c r="D67" s="56">
        <v>-5299</v>
      </c>
      <c r="E67" s="56">
        <v>-5405</v>
      </c>
      <c r="F67" s="56">
        <v>-5513</v>
      </c>
      <c r="G67" s="3"/>
      <c r="H67" s="20"/>
      <c r="I67" s="20"/>
      <c r="J67" s="21"/>
      <c r="K67" s="21"/>
      <c r="L67" s="21"/>
      <c r="M67" s="21"/>
      <c r="N67" s="5"/>
      <c r="P67" s="132"/>
    </row>
    <row r="68" spans="2:14" ht="15">
      <c r="B68" s="80" t="s">
        <v>70</v>
      </c>
      <c r="C68" s="56">
        <v>-205</v>
      </c>
      <c r="D68" s="56"/>
      <c r="E68" s="56"/>
      <c r="F68" s="65"/>
      <c r="G68" s="3"/>
      <c r="H68" s="20"/>
      <c r="I68" s="75"/>
      <c r="J68" s="21"/>
      <c r="K68" s="21"/>
      <c r="L68" s="21"/>
      <c r="M68" s="21"/>
      <c r="N68" s="5"/>
    </row>
    <row r="69" spans="2:14" ht="16.5" thickBot="1">
      <c r="B69" s="37" t="s">
        <v>15</v>
      </c>
      <c r="C69" s="66">
        <f>+SUM(C63:C68)</f>
        <v>-24081</v>
      </c>
      <c r="D69" s="66">
        <f>+SUM(D63:D68)</f>
        <v>-21381</v>
      </c>
      <c r="E69" s="66">
        <f>+SUM(E63:E68)</f>
        <v>-20969</v>
      </c>
      <c r="F69" s="66">
        <f>+SUM(F63:F68)</f>
        <v>-20572</v>
      </c>
      <c r="G69" s="3"/>
      <c r="H69" s="19"/>
      <c r="I69" s="19"/>
      <c r="J69" s="17"/>
      <c r="K69" s="17"/>
      <c r="L69" s="17"/>
      <c r="M69" s="17"/>
      <c r="N69" s="5"/>
    </row>
    <row r="70" spans="2:14" ht="15.75">
      <c r="B70" s="38" t="s">
        <v>57</v>
      </c>
      <c r="C70" s="62">
        <f>+C69+C60</f>
        <v>0.49799999999959255</v>
      </c>
      <c r="D70" s="62">
        <f>+D69+D60</f>
        <v>0</v>
      </c>
      <c r="E70" s="62">
        <f>+E69+E60</f>
        <v>0</v>
      </c>
      <c r="F70" s="62">
        <f>+F69+F60</f>
        <v>0</v>
      </c>
      <c r="G70" s="3"/>
      <c r="H70" s="19"/>
      <c r="I70" s="19"/>
      <c r="J70" s="17"/>
      <c r="K70" s="17"/>
      <c r="L70" s="17"/>
      <c r="M70" s="17"/>
      <c r="N70" s="5"/>
    </row>
    <row r="71" spans="2:14" ht="16.5" thickBot="1">
      <c r="B71" s="38"/>
      <c r="C71" s="62"/>
      <c r="D71" s="62"/>
      <c r="E71" s="62"/>
      <c r="F71" s="62"/>
      <c r="G71" s="3"/>
      <c r="H71" s="19"/>
      <c r="I71" s="19"/>
      <c r="J71" s="17"/>
      <c r="K71" s="17"/>
      <c r="L71" s="17"/>
      <c r="M71" s="17"/>
      <c r="N71" s="5"/>
    </row>
    <row r="72" spans="2:14" ht="15">
      <c r="B72" s="39" t="s">
        <v>16</v>
      </c>
      <c r="C72" s="55"/>
      <c r="D72" s="55"/>
      <c r="E72" s="55"/>
      <c r="F72" s="55"/>
      <c r="G72" s="3"/>
      <c r="H72" s="5"/>
      <c r="I72" s="5"/>
      <c r="J72" s="5"/>
      <c r="K72" s="5"/>
      <c r="L72" s="5"/>
      <c r="M72" s="5"/>
      <c r="N72" s="5"/>
    </row>
    <row r="73" spans="2:7" ht="15">
      <c r="B73" s="40" t="s">
        <v>17</v>
      </c>
      <c r="C73" s="56">
        <v>3621</v>
      </c>
      <c r="D73" s="56">
        <f>+C75</f>
        <v>3571</v>
      </c>
      <c r="E73" s="56">
        <f>+D75</f>
        <v>3263</v>
      </c>
      <c r="F73" s="56">
        <f>+E75</f>
        <v>3337</v>
      </c>
      <c r="G73" s="24"/>
    </row>
    <row r="74" spans="2:7" ht="15">
      <c r="B74" s="40" t="s">
        <v>18</v>
      </c>
      <c r="C74" s="56">
        <f>+C58</f>
        <v>-50</v>
      </c>
      <c r="D74" s="56">
        <f>+D58</f>
        <v>-308</v>
      </c>
      <c r="E74" s="56">
        <f>+E58</f>
        <v>74</v>
      </c>
      <c r="F74" s="56">
        <f>+F58</f>
        <v>268</v>
      </c>
      <c r="G74" s="24"/>
    </row>
    <row r="75" spans="2:7" ht="15.75" thickBot="1">
      <c r="B75" s="41" t="s">
        <v>32</v>
      </c>
      <c r="C75" s="66">
        <f>+SUM(C73:C74)</f>
        <v>3571</v>
      </c>
      <c r="D75" s="66">
        <f>+SUM(D73:D74)</f>
        <v>3263</v>
      </c>
      <c r="E75" s="66">
        <f>+SUM(E73:E74)</f>
        <v>3337</v>
      </c>
      <c r="F75" s="66">
        <f>+SUM(F73:F74)</f>
        <v>3605</v>
      </c>
      <c r="G75" s="24"/>
    </row>
    <row r="76" spans="2:7" ht="15">
      <c r="B76" s="24"/>
      <c r="C76" s="42"/>
      <c r="D76" s="42"/>
      <c r="E76" s="42"/>
      <c r="F76" s="42"/>
      <c r="G76" s="24"/>
    </row>
    <row r="77" spans="2:7" ht="15" hidden="1">
      <c r="B77" s="24" t="s">
        <v>19</v>
      </c>
      <c r="C77" s="43">
        <f>+C75/C60*100</f>
        <v>14.82881172923711</v>
      </c>
      <c r="D77" s="43">
        <f>+D75/D60*100</f>
        <v>15.261213226696599</v>
      </c>
      <c r="E77" s="43">
        <f>+E75/E60*100</f>
        <v>15.913968238828746</v>
      </c>
      <c r="F77" s="43">
        <f>+F75/F60*100</f>
        <v>17.52381878281159</v>
      </c>
      <c r="G77" s="24"/>
    </row>
    <row r="78" spans="2:7" ht="15">
      <c r="B78" s="24"/>
      <c r="C78" s="42"/>
      <c r="D78" s="42"/>
      <c r="E78" s="42"/>
      <c r="F78" s="42"/>
      <c r="G78" s="24"/>
    </row>
    <row r="79" spans="2:9" ht="15.75">
      <c r="B79" s="38" t="s">
        <v>57</v>
      </c>
      <c r="C79" s="69">
        <f>+C69+C60</f>
        <v>0.49799999999959255</v>
      </c>
      <c r="D79" s="69">
        <f>+D69+D60</f>
        <v>0</v>
      </c>
      <c r="E79" s="69">
        <f>+E69+E60</f>
        <v>0</v>
      </c>
      <c r="F79" s="69">
        <f>+F69+F60</f>
        <v>0</v>
      </c>
      <c r="G79" s="24"/>
      <c r="I79" s="76">
        <f>SUM(C79:H79)</f>
        <v>0.49799999999959255</v>
      </c>
    </row>
    <row r="80" spans="2:7" ht="15">
      <c r="B80" s="24"/>
      <c r="C80" s="42"/>
      <c r="D80" s="42"/>
      <c r="E80" s="42"/>
      <c r="F80" s="42"/>
      <c r="G80" s="24"/>
    </row>
    <row r="81" spans="2:7" ht="15">
      <c r="B81" s="24"/>
      <c r="C81" s="42"/>
      <c r="D81" s="42"/>
      <c r="E81" s="42"/>
      <c r="F81" s="42"/>
      <c r="G81" s="24"/>
    </row>
    <row r="82" spans="2:7" ht="15" hidden="1">
      <c r="B82" s="24"/>
      <c r="C82" s="24"/>
      <c r="D82" s="24"/>
      <c r="E82" s="24"/>
      <c r="F82" s="24"/>
      <c r="G82" s="24"/>
    </row>
    <row r="83" spans="2:7" ht="15" hidden="1">
      <c r="B83" s="33" t="s">
        <v>23</v>
      </c>
      <c r="C83" s="33"/>
      <c r="D83" s="33"/>
      <c r="E83" s="33"/>
      <c r="F83" s="33"/>
      <c r="G83" s="24"/>
    </row>
    <row r="84" spans="2:7" ht="15" hidden="1">
      <c r="B84" s="33" t="s">
        <v>20</v>
      </c>
      <c r="C84" s="33"/>
      <c r="D84" s="33"/>
      <c r="E84" s="33"/>
      <c r="F84" s="33"/>
      <c r="G84" s="24"/>
    </row>
    <row r="85" spans="2:7" ht="15" hidden="1">
      <c r="B85" s="24" t="s">
        <v>21</v>
      </c>
      <c r="C85" s="44"/>
      <c r="D85" s="44"/>
      <c r="E85" s="44"/>
      <c r="F85" s="44"/>
      <c r="G85" s="24"/>
    </row>
    <row r="86" spans="2:7" ht="15" hidden="1">
      <c r="B86" s="24" t="s">
        <v>22</v>
      </c>
      <c r="C86" s="24"/>
      <c r="D86" s="24"/>
      <c r="E86" s="24"/>
      <c r="F86" s="24"/>
      <c r="G86" s="24"/>
    </row>
    <row r="87" spans="2:7" ht="15">
      <c r="B87" s="131"/>
      <c r="C87" s="74"/>
      <c r="D87" s="74"/>
      <c r="E87" s="74"/>
      <c r="F87" s="74"/>
      <c r="G87" s="24"/>
    </row>
    <row r="88" spans="2:7" ht="15">
      <c r="B88" s="24"/>
      <c r="C88" s="42"/>
      <c r="D88" s="42"/>
      <c r="E88" s="42"/>
      <c r="F88" s="42"/>
      <c r="G88" s="24"/>
    </row>
  </sheetData>
  <sheetProtection/>
  <mergeCells count="3">
    <mergeCell ref="J46:N46"/>
    <mergeCell ref="J50:N50"/>
    <mergeCell ref="P50:S50"/>
  </mergeCells>
  <printOptions/>
  <pageMargins left="0.75" right="0.75" top="1" bottom="1" header="0.5" footer="0.5"/>
  <pageSetup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8"/>
  <sheetViews>
    <sheetView tabSelected="1" zoomScalePageLayoutView="0" workbookViewId="0" topLeftCell="B31">
      <selection activeCell="P50" sqref="P50:S50"/>
    </sheetView>
  </sheetViews>
  <sheetFormatPr defaultColWidth="9.140625" defaultRowHeight="15"/>
  <cols>
    <col min="2" max="2" width="61.57421875" style="0" customWidth="1"/>
    <col min="3" max="3" width="11.7109375" style="22" customWidth="1"/>
    <col min="4" max="4" width="13.00390625" style="22" customWidth="1"/>
    <col min="5" max="5" width="13.140625" style="22" customWidth="1"/>
    <col min="6" max="6" width="12.7109375" style="22" customWidth="1"/>
    <col min="7" max="7" width="43.421875" style="0" hidden="1" customWidth="1"/>
    <col min="8" max="9" width="34.57421875" style="0" hidden="1" customWidth="1"/>
    <col min="10" max="10" width="16.57421875" style="0" hidden="1" customWidth="1"/>
    <col min="11" max="15" width="0" style="0" hidden="1" customWidth="1"/>
  </cols>
  <sheetData>
    <row r="1" ht="15"/>
    <row r="2" ht="15">
      <c r="B2" t="s">
        <v>31</v>
      </c>
    </row>
    <row r="3" ht="15.75" thickBot="1">
      <c r="B3" t="s">
        <v>29</v>
      </c>
    </row>
    <row r="4" spans="2:6" ht="15">
      <c r="B4" t="s">
        <v>5</v>
      </c>
      <c r="C4" s="12" t="s">
        <v>0</v>
      </c>
      <c r="D4" s="12" t="s">
        <v>30</v>
      </c>
      <c r="E4" s="12" t="s">
        <v>44</v>
      </c>
      <c r="F4" s="12" t="s">
        <v>52</v>
      </c>
    </row>
    <row r="5" spans="3:6" ht="15.75" thickBot="1">
      <c r="C5" s="13" t="s">
        <v>4</v>
      </c>
      <c r="D5" s="13" t="s">
        <v>4</v>
      </c>
      <c r="E5" s="13" t="s">
        <v>4</v>
      </c>
      <c r="F5" s="13" t="s">
        <v>4</v>
      </c>
    </row>
    <row r="6" spans="2:7" ht="30">
      <c r="B6" s="133" t="s">
        <v>92</v>
      </c>
      <c r="C6" s="114">
        <f>50507-5147</f>
        <v>45360</v>
      </c>
      <c r="D6" s="55">
        <f>44193-38-20</f>
        <v>44135</v>
      </c>
      <c r="E6" s="114">
        <f>46295-16</f>
        <v>46279</v>
      </c>
      <c r="F6" s="55">
        <f>47756+5</f>
        <v>47761</v>
      </c>
      <c r="G6" s="24"/>
    </row>
    <row r="7" spans="2:7" ht="15">
      <c r="B7" s="40"/>
      <c r="C7" s="115"/>
      <c r="D7" s="77"/>
      <c r="E7" s="115"/>
      <c r="F7" s="77"/>
      <c r="G7" s="24"/>
    </row>
    <row r="8" spans="2:7" ht="15">
      <c r="B8" s="87" t="s">
        <v>33</v>
      </c>
      <c r="C8" s="115"/>
      <c r="D8" s="77"/>
      <c r="E8" s="115"/>
      <c r="F8" s="77"/>
      <c r="G8" s="24"/>
    </row>
    <row r="9" spans="2:10" s="81" customFormat="1" ht="25.5">
      <c r="B9" s="112" t="s">
        <v>93</v>
      </c>
      <c r="C9" s="104">
        <v>5097</v>
      </c>
      <c r="D9" s="120">
        <v>-159</v>
      </c>
      <c r="E9" s="104">
        <v>506</v>
      </c>
      <c r="F9" s="120">
        <v>699</v>
      </c>
      <c r="G9" s="104">
        <v>200</v>
      </c>
      <c r="H9" s="104">
        <v>200</v>
      </c>
      <c r="I9" s="104">
        <v>200</v>
      </c>
      <c r="J9" s="104">
        <v>0</v>
      </c>
    </row>
    <row r="10" spans="2:10" s="81" customFormat="1" ht="15">
      <c r="B10" s="113" t="s">
        <v>94</v>
      </c>
      <c r="C10" s="105">
        <v>50</v>
      </c>
      <c r="D10" s="121">
        <v>50</v>
      </c>
      <c r="E10" s="105">
        <v>50</v>
      </c>
      <c r="F10" s="121">
        <v>50</v>
      </c>
      <c r="G10" s="105">
        <f>77-300</f>
        <v>-223</v>
      </c>
      <c r="H10" s="105">
        <f>272-300</f>
        <v>-28</v>
      </c>
      <c r="I10" s="105">
        <f>371-300</f>
        <v>71</v>
      </c>
      <c r="J10" s="105">
        <f>521-300</f>
        <v>221</v>
      </c>
    </row>
    <row r="11" spans="2:7" s="81" customFormat="1" ht="15">
      <c r="B11" s="88" t="s">
        <v>95</v>
      </c>
      <c r="C11" s="104"/>
      <c r="D11" s="120">
        <v>167</v>
      </c>
      <c r="E11" s="104">
        <v>-540</v>
      </c>
      <c r="F11" s="120">
        <v>-754</v>
      </c>
      <c r="G11" s="83"/>
    </row>
    <row r="12" spans="2:9" s="81" customFormat="1" ht="15.75" customHeight="1">
      <c r="B12" s="88"/>
      <c r="C12" s="116"/>
      <c r="D12" s="82"/>
      <c r="E12" s="116"/>
      <c r="F12" s="82"/>
      <c r="G12" s="83"/>
      <c r="I12" s="84" t="s">
        <v>41</v>
      </c>
    </row>
    <row r="13" spans="2:7" s="81" customFormat="1" ht="15">
      <c r="B13" s="67"/>
      <c r="C13" s="116"/>
      <c r="D13" s="82"/>
      <c r="E13" s="116"/>
      <c r="F13" s="82"/>
      <c r="G13" s="83"/>
    </row>
    <row r="14" spans="2:7" s="81" customFormat="1" ht="15">
      <c r="B14" s="67"/>
      <c r="C14" s="116"/>
      <c r="D14" s="82"/>
      <c r="E14" s="116"/>
      <c r="F14" s="82"/>
      <c r="G14" s="83"/>
    </row>
    <row r="15" spans="2:7" s="81" customFormat="1" ht="15">
      <c r="B15" s="67"/>
      <c r="C15" s="116"/>
      <c r="D15" s="82"/>
      <c r="E15" s="116"/>
      <c r="F15" s="82"/>
      <c r="G15" s="83"/>
    </row>
    <row r="16" spans="2:7" s="81" customFormat="1" ht="15">
      <c r="B16" s="67"/>
      <c r="C16" s="116"/>
      <c r="D16" s="82"/>
      <c r="E16" s="116"/>
      <c r="F16" s="82"/>
      <c r="G16" s="83"/>
    </row>
    <row r="17" spans="2:11" ht="15.75">
      <c r="B17" s="73" t="s">
        <v>50</v>
      </c>
      <c r="C17" s="115"/>
      <c r="D17" s="77"/>
      <c r="E17" s="115"/>
      <c r="F17" s="77"/>
      <c r="G17" s="27"/>
      <c r="H17" s="17"/>
      <c r="I17" s="17"/>
      <c r="J17" s="17"/>
      <c r="K17" s="17"/>
    </row>
    <row r="18" spans="1:9" ht="15">
      <c r="A18">
        <v>1</v>
      </c>
      <c r="B18" s="89"/>
      <c r="C18" s="117"/>
      <c r="D18" s="90"/>
      <c r="E18" s="117"/>
      <c r="F18" s="90"/>
      <c r="G18" s="28"/>
      <c r="H18" s="24"/>
      <c r="I18" s="24"/>
    </row>
    <row r="19" spans="1:9" ht="15">
      <c r="A19">
        <v>2</v>
      </c>
      <c r="B19" s="89"/>
      <c r="C19" s="117"/>
      <c r="D19" s="90"/>
      <c r="E19" s="117"/>
      <c r="F19" s="90"/>
      <c r="G19" s="28"/>
      <c r="H19" s="24"/>
      <c r="I19" s="24"/>
    </row>
    <row r="20" spans="1:9" ht="15">
      <c r="A20">
        <v>3</v>
      </c>
      <c r="B20" s="89"/>
      <c r="C20" s="117"/>
      <c r="D20" s="90"/>
      <c r="E20" s="117"/>
      <c r="F20" s="90"/>
      <c r="G20" s="28"/>
      <c r="H20" s="24"/>
      <c r="I20" s="24"/>
    </row>
    <row r="21" spans="1:9" ht="15">
      <c r="A21">
        <v>9</v>
      </c>
      <c r="B21" s="89"/>
      <c r="C21" s="118"/>
      <c r="D21" s="93"/>
      <c r="E21" s="122"/>
      <c r="F21" s="93"/>
      <c r="G21" s="3"/>
      <c r="H21" s="24"/>
      <c r="I21" s="24"/>
    </row>
    <row r="22" spans="1:9" ht="15">
      <c r="A22">
        <v>10</v>
      </c>
      <c r="B22" s="89"/>
      <c r="C22" s="118"/>
      <c r="D22" s="93"/>
      <c r="E22" s="122"/>
      <c r="F22" s="93"/>
      <c r="G22" s="3"/>
      <c r="H22" s="24"/>
      <c r="I22" s="24"/>
    </row>
    <row r="23" spans="2:9" ht="15.75" thickBot="1">
      <c r="B23" s="41"/>
      <c r="C23" s="119"/>
      <c r="D23" s="66"/>
      <c r="E23" s="119"/>
      <c r="F23" s="66"/>
      <c r="G23" s="3"/>
      <c r="H23" s="24"/>
      <c r="I23" s="24"/>
    </row>
    <row r="24" spans="2:9" s="1" customFormat="1" ht="15.75" thickBot="1">
      <c r="B24" s="29" t="s">
        <v>43</v>
      </c>
      <c r="C24" s="57">
        <f>+SUM(C18:C23)</f>
        <v>0</v>
      </c>
      <c r="D24" s="57">
        <f>+SUM(D18:D23)</f>
        <v>0</v>
      </c>
      <c r="E24" s="57">
        <f>+SUM(E18:E23)</f>
        <v>0</v>
      </c>
      <c r="F24" s="57">
        <f>+SUM(F18:F23)</f>
        <v>0</v>
      </c>
      <c r="G24" s="30"/>
      <c r="H24" s="31"/>
      <c r="I24" s="31"/>
    </row>
    <row r="25" spans="2:9" s="1" customFormat="1" ht="15">
      <c r="B25" s="39" t="s">
        <v>7</v>
      </c>
      <c r="C25" s="71">
        <f>C24</f>
        <v>0</v>
      </c>
      <c r="D25" s="71">
        <f>C25+D24</f>
        <v>0</v>
      </c>
      <c r="E25" s="71">
        <f>D25+E24</f>
        <v>0</v>
      </c>
      <c r="F25" s="71">
        <f>E25+F24</f>
        <v>0</v>
      </c>
      <c r="G25" s="30"/>
      <c r="H25" s="31"/>
      <c r="I25" s="31"/>
    </row>
    <row r="26" spans="2:14" ht="15.75">
      <c r="B26" s="40"/>
      <c r="C26" s="58"/>
      <c r="D26" s="58"/>
      <c r="E26" s="58"/>
      <c r="F26" s="58"/>
      <c r="G26" s="3"/>
      <c r="H26" s="27"/>
      <c r="I26" s="27"/>
      <c r="J26" s="17"/>
      <c r="K26" s="17"/>
      <c r="L26" s="17"/>
      <c r="M26" s="5"/>
      <c r="N26" s="5"/>
    </row>
    <row r="27" spans="2:9" ht="15">
      <c r="B27" s="73" t="s">
        <v>8</v>
      </c>
      <c r="C27" s="58"/>
      <c r="D27" s="58"/>
      <c r="E27" s="58"/>
      <c r="F27" s="58"/>
      <c r="G27" s="3"/>
      <c r="H27" s="24"/>
      <c r="I27" s="24"/>
    </row>
    <row r="28" spans="1:9" s="106" customFormat="1" ht="23.25" customHeight="1">
      <c r="A28" s="106">
        <v>1</v>
      </c>
      <c r="B28" s="107"/>
      <c r="C28" s="108"/>
      <c r="D28" s="109"/>
      <c r="E28" s="109"/>
      <c r="F28" s="109"/>
      <c r="G28" s="28"/>
      <c r="H28" s="110"/>
      <c r="I28" s="110" t="s">
        <v>42</v>
      </c>
    </row>
    <row r="29" spans="1:18" s="106" customFormat="1" ht="18.75" customHeight="1">
      <c r="A29" s="106">
        <v>2</v>
      </c>
      <c r="B29" s="107"/>
      <c r="C29" s="108"/>
      <c r="D29" s="109"/>
      <c r="E29" s="109"/>
      <c r="F29" s="109"/>
      <c r="G29" s="28"/>
      <c r="H29" s="110"/>
      <c r="I29" s="110"/>
      <c r="P29" s="138"/>
      <c r="Q29" s="138"/>
      <c r="R29" s="138"/>
    </row>
    <row r="30" spans="1:9" s="106" customFormat="1" ht="23.25" customHeight="1">
      <c r="A30" s="106">
        <v>3</v>
      </c>
      <c r="B30" s="107"/>
      <c r="C30" s="108"/>
      <c r="D30" s="109"/>
      <c r="E30" s="109"/>
      <c r="F30" s="109"/>
      <c r="G30" s="28"/>
      <c r="H30" s="110"/>
      <c r="I30" s="110"/>
    </row>
    <row r="31" spans="1:9" s="106" customFormat="1" ht="23.25" customHeight="1">
      <c r="A31" s="106">
        <v>4</v>
      </c>
      <c r="B31" s="107"/>
      <c r="C31" s="108"/>
      <c r="D31" s="108"/>
      <c r="E31" s="108"/>
      <c r="F31" s="108"/>
      <c r="G31" s="28"/>
      <c r="H31" s="110"/>
      <c r="I31" s="110"/>
    </row>
    <row r="32" spans="1:9" s="106" customFormat="1" ht="23.25" customHeight="1" thickBot="1">
      <c r="A32" s="106">
        <v>5</v>
      </c>
      <c r="B32" s="107"/>
      <c r="C32" s="108"/>
      <c r="D32" s="109"/>
      <c r="E32" s="109"/>
      <c r="F32" s="109"/>
      <c r="G32" s="28"/>
      <c r="H32" s="110"/>
      <c r="I32" s="110"/>
    </row>
    <row r="33" spans="2:9" s="1" customFormat="1" ht="15.75" thickBot="1">
      <c r="B33" s="29" t="s">
        <v>9</v>
      </c>
      <c r="C33" s="57">
        <f>SUM(C28:C32)</f>
        <v>0</v>
      </c>
      <c r="D33" s="57">
        <f>SUM(D28:D32)</f>
        <v>0</v>
      </c>
      <c r="E33" s="57">
        <f>SUM(E28:E32)</f>
        <v>0</v>
      </c>
      <c r="F33" s="57">
        <f>SUM(F28:F32)</f>
        <v>0</v>
      </c>
      <c r="G33" s="31"/>
      <c r="H33" s="31"/>
      <c r="I33" s="31"/>
    </row>
    <row r="34" spans="2:9" ht="15.75" thickBot="1">
      <c r="B34" s="25"/>
      <c r="C34" s="77"/>
      <c r="D34" s="77"/>
      <c r="E34" s="77"/>
      <c r="F34" s="77"/>
      <c r="G34" s="24"/>
      <c r="H34" s="24"/>
      <c r="I34" s="24"/>
    </row>
    <row r="35" spans="2:9" s="18" customFormat="1" ht="15.75" thickBot="1">
      <c r="B35" s="32" t="s">
        <v>10</v>
      </c>
      <c r="C35" s="59">
        <f>C24+C33</f>
        <v>0</v>
      </c>
      <c r="D35" s="59">
        <f>D24+D33</f>
        <v>0</v>
      </c>
      <c r="E35" s="59">
        <f>E24+E33</f>
        <v>0</v>
      </c>
      <c r="F35" s="59">
        <f>F24+F33</f>
        <v>0</v>
      </c>
      <c r="G35" s="33"/>
      <c r="H35" s="33"/>
      <c r="I35" s="33"/>
    </row>
    <row r="36" spans="2:9" s="18" customFormat="1" ht="15">
      <c r="B36" s="26" t="s">
        <v>11</v>
      </c>
      <c r="C36" s="60">
        <f>C35</f>
        <v>0</v>
      </c>
      <c r="D36" s="60">
        <f>C36+D35</f>
        <v>0</v>
      </c>
      <c r="E36" s="60">
        <f>D36+E35</f>
        <v>0</v>
      </c>
      <c r="F36" s="60">
        <f>E36+F35</f>
        <v>0</v>
      </c>
      <c r="G36" s="33"/>
      <c r="H36" s="33"/>
      <c r="I36" s="33"/>
    </row>
    <row r="37" spans="2:9" ht="15">
      <c r="B37" s="25"/>
      <c r="C37" s="77"/>
      <c r="D37" s="77"/>
      <c r="E37" s="77"/>
      <c r="F37" s="77"/>
      <c r="G37" s="24"/>
      <c r="H37" s="24"/>
      <c r="I37" s="24"/>
    </row>
    <row r="38" spans="2:9" ht="15">
      <c r="B38" s="25" t="s">
        <v>51</v>
      </c>
      <c r="C38" s="77">
        <v>-7766</v>
      </c>
      <c r="D38" s="77">
        <v>31</v>
      </c>
      <c r="E38" s="77">
        <v>5</v>
      </c>
      <c r="F38" s="77">
        <v>17</v>
      </c>
      <c r="G38" s="24"/>
      <c r="H38" s="24"/>
      <c r="I38" s="24"/>
    </row>
    <row r="39" spans="2:9" ht="15">
      <c r="B39" s="25"/>
      <c r="C39" s="77"/>
      <c r="D39" s="77"/>
      <c r="E39" s="77"/>
      <c r="F39" s="77"/>
      <c r="G39" s="24"/>
      <c r="H39" s="24"/>
      <c r="I39" s="24"/>
    </row>
    <row r="40" spans="2:7" ht="15.75" thickBot="1">
      <c r="B40" s="34" t="s">
        <v>96</v>
      </c>
      <c r="C40" s="61">
        <f>+C6+C9+C10+C11+C36+C38</f>
        <v>42741</v>
      </c>
      <c r="D40" s="61">
        <f>+D6+D9+D10+D11+D36+D38</f>
        <v>44224</v>
      </c>
      <c r="E40" s="61">
        <f>+E6+E9+E10+E11+E36+E38</f>
        <v>46300</v>
      </c>
      <c r="F40" s="61">
        <f>+F6+F9+F10+F11+F36+F38</f>
        <v>47773</v>
      </c>
      <c r="G40" s="24"/>
    </row>
    <row r="41" spans="2:14" ht="15.75" thickBot="1">
      <c r="B41" s="3"/>
      <c r="C41" s="62"/>
      <c r="D41" s="62"/>
      <c r="E41" s="62"/>
      <c r="F41" s="62"/>
      <c r="G41" s="24"/>
      <c r="N41" s="5"/>
    </row>
    <row r="42" spans="2:14" ht="15">
      <c r="B42" s="35" t="s">
        <v>13</v>
      </c>
      <c r="C42" s="63"/>
      <c r="D42" s="63"/>
      <c r="E42" s="63"/>
      <c r="F42" s="64"/>
      <c r="G42" s="24"/>
      <c r="N42" s="5"/>
    </row>
    <row r="43" spans="2:14" ht="18.75" customHeight="1">
      <c r="B43" s="80" t="s">
        <v>97</v>
      </c>
      <c r="C43" s="134">
        <v>-42741</v>
      </c>
      <c r="D43" s="77">
        <v>-44224</v>
      </c>
      <c r="E43" s="77">
        <f>-46299-1</f>
        <v>-46300</v>
      </c>
      <c r="F43" s="65">
        <f>-47774+1</f>
        <v>-47773</v>
      </c>
      <c r="G43" s="24"/>
      <c r="M43" s="21"/>
      <c r="N43" s="5"/>
    </row>
    <row r="44" spans="2:14" ht="21" customHeight="1">
      <c r="B44" s="80"/>
      <c r="C44" s="77"/>
      <c r="D44" s="77"/>
      <c r="E44" s="77"/>
      <c r="F44" s="65"/>
      <c r="G44" s="24"/>
      <c r="M44" s="21"/>
      <c r="N44" s="5"/>
    </row>
    <row r="45" spans="2:14" ht="15">
      <c r="B45" s="80"/>
      <c r="C45" s="77"/>
      <c r="D45" s="77"/>
      <c r="E45" s="77"/>
      <c r="F45" s="65"/>
      <c r="G45" s="3"/>
      <c r="H45" s="20"/>
      <c r="I45" s="20"/>
      <c r="J45" s="21"/>
      <c r="K45" s="21"/>
      <c r="L45" s="21"/>
      <c r="M45" s="21"/>
      <c r="N45" s="5"/>
    </row>
    <row r="46" spans="2:14" ht="27" customHeight="1">
      <c r="B46" s="80"/>
      <c r="C46" s="77"/>
      <c r="D46" s="77"/>
      <c r="E46" s="77"/>
      <c r="F46" s="65"/>
      <c r="G46" s="3"/>
      <c r="H46" s="20"/>
      <c r="I46" s="20"/>
      <c r="J46" s="21"/>
      <c r="K46" s="21"/>
      <c r="L46" s="21"/>
      <c r="M46" s="21"/>
      <c r="N46" s="5"/>
    </row>
    <row r="47" spans="2:14" ht="15">
      <c r="B47" s="80"/>
      <c r="C47" s="77"/>
      <c r="D47" s="77"/>
      <c r="E47" s="77"/>
      <c r="F47" s="77"/>
      <c r="G47" s="3"/>
      <c r="H47" s="20"/>
      <c r="I47" s="20"/>
      <c r="J47" s="21"/>
      <c r="K47" s="21"/>
      <c r="L47" s="21"/>
      <c r="M47" s="21"/>
      <c r="N47" s="5"/>
    </row>
    <row r="48" spans="2:14" ht="15">
      <c r="B48" s="80"/>
      <c r="C48" s="77"/>
      <c r="D48" s="77"/>
      <c r="E48" s="77"/>
      <c r="F48" s="65"/>
      <c r="G48" s="3"/>
      <c r="H48" s="20"/>
      <c r="I48" s="75"/>
      <c r="J48" s="21"/>
      <c r="K48" s="21"/>
      <c r="L48" s="21"/>
      <c r="M48" s="21"/>
      <c r="N48" s="5"/>
    </row>
    <row r="49" spans="2:14" ht="16.5" thickBot="1">
      <c r="B49" s="37" t="s">
        <v>15</v>
      </c>
      <c r="C49" s="66">
        <f>+SUM(C43:C48)</f>
        <v>-42741</v>
      </c>
      <c r="D49" s="66">
        <f>+SUM(D43:D48)</f>
        <v>-44224</v>
      </c>
      <c r="E49" s="66">
        <f>+SUM(E43:E48)</f>
        <v>-46300</v>
      </c>
      <c r="F49" s="66">
        <f>+SUM(F43:F48)</f>
        <v>-47773</v>
      </c>
      <c r="G49" s="3"/>
      <c r="H49" s="19"/>
      <c r="I49" s="19"/>
      <c r="J49" s="17"/>
      <c r="K49" s="17"/>
      <c r="L49" s="17"/>
      <c r="M49" s="17"/>
      <c r="N49" s="5"/>
    </row>
    <row r="50" spans="2:14" ht="15.75">
      <c r="B50" s="38" t="s">
        <v>57</v>
      </c>
      <c r="C50" s="62">
        <f>+C49+C40</f>
        <v>0</v>
      </c>
      <c r="D50" s="62">
        <f>+D49+D40</f>
        <v>0</v>
      </c>
      <c r="E50" s="62">
        <f>+E49+E40</f>
        <v>0</v>
      </c>
      <c r="F50" s="62">
        <f>+F49+F40</f>
        <v>0</v>
      </c>
      <c r="G50" s="3"/>
      <c r="H50" s="19"/>
      <c r="I50" s="19"/>
      <c r="J50" s="17"/>
      <c r="K50" s="17"/>
      <c r="L50" s="17"/>
      <c r="M50" s="17"/>
      <c r="N50" s="5"/>
    </row>
    <row r="51" spans="2:14" ht="16.5" thickBot="1">
      <c r="B51" s="38"/>
      <c r="C51" s="62"/>
      <c r="D51" s="62"/>
      <c r="E51" s="62"/>
      <c r="F51" s="62"/>
      <c r="G51" s="3"/>
      <c r="H51" s="19"/>
      <c r="I51" s="19"/>
      <c r="J51" s="17"/>
      <c r="K51" s="17"/>
      <c r="L51" s="17"/>
      <c r="M51" s="17"/>
      <c r="N51" s="5"/>
    </row>
    <row r="52" spans="2:14" ht="15">
      <c r="B52" s="39" t="s">
        <v>16</v>
      </c>
      <c r="C52" s="55"/>
      <c r="D52" s="55"/>
      <c r="E52" s="55"/>
      <c r="F52" s="55"/>
      <c r="G52" s="3"/>
      <c r="H52" s="5"/>
      <c r="I52" s="5"/>
      <c r="J52" s="5"/>
      <c r="K52" s="5"/>
      <c r="L52" s="5"/>
      <c r="M52" s="5"/>
      <c r="N52" s="5"/>
    </row>
    <row r="53" spans="2:7" ht="15">
      <c r="B53" s="40" t="s">
        <v>17</v>
      </c>
      <c r="C53" s="77">
        <v>-11271</v>
      </c>
      <c r="D53" s="77">
        <v>-3504</v>
      </c>
      <c r="E53" s="77">
        <v>-3535</v>
      </c>
      <c r="F53" s="77">
        <v>-3540</v>
      </c>
      <c r="G53" s="24"/>
    </row>
    <row r="54" spans="2:7" ht="15">
      <c r="B54" s="40" t="s">
        <v>98</v>
      </c>
      <c r="C54" s="77">
        <f>+C38*-1</f>
        <v>7766</v>
      </c>
      <c r="D54" s="77">
        <f>+D38*-1</f>
        <v>-31</v>
      </c>
      <c r="E54" s="77">
        <f>+E38*-1</f>
        <v>-5</v>
      </c>
      <c r="F54" s="77">
        <f>+F38*-1</f>
        <v>-17</v>
      </c>
      <c r="G54" s="24"/>
    </row>
    <row r="55" spans="2:7" ht="15.75" thickBot="1">
      <c r="B55" s="41" t="s">
        <v>32</v>
      </c>
      <c r="C55" s="66">
        <f>+SUM(C53:C54)</f>
        <v>-3505</v>
      </c>
      <c r="D55" s="66">
        <f>+SUM(D53:D54)</f>
        <v>-3535</v>
      </c>
      <c r="E55" s="66">
        <f>+SUM(E53:E54)</f>
        <v>-3540</v>
      </c>
      <c r="F55" s="66">
        <f>+SUM(F53:F54)</f>
        <v>-3557</v>
      </c>
      <c r="G55" s="24"/>
    </row>
    <row r="56" spans="2:7" ht="15">
      <c r="B56" s="24"/>
      <c r="C56" s="42"/>
      <c r="D56" s="42"/>
      <c r="E56" s="42"/>
      <c r="F56" s="42"/>
      <c r="G56" s="24"/>
    </row>
    <row r="57" spans="2:7" ht="15" hidden="1">
      <c r="B57" s="24" t="s">
        <v>19</v>
      </c>
      <c r="C57" s="43">
        <f>+C55/C40*100</f>
        <v>-8.200556842376173</v>
      </c>
      <c r="D57" s="43">
        <f>+D55/D40*100</f>
        <v>-7.993397250361794</v>
      </c>
      <c r="E57" s="43">
        <f>+E55/E40*100</f>
        <v>-7.645788336933046</v>
      </c>
      <c r="F57" s="43">
        <f>+F55/F40*100</f>
        <v>-7.445628283758608</v>
      </c>
      <c r="G57" s="24"/>
    </row>
    <row r="58" spans="2:7" ht="15">
      <c r="B58" s="24"/>
      <c r="C58" s="42"/>
      <c r="D58" s="42"/>
      <c r="E58" s="42"/>
      <c r="F58" s="42"/>
      <c r="G58" s="24"/>
    </row>
    <row r="59" spans="2:9" ht="15.75">
      <c r="B59" s="38" t="s">
        <v>57</v>
      </c>
      <c r="C59" s="69">
        <f>+C49+C40</f>
        <v>0</v>
      </c>
      <c r="D59" s="69">
        <f>+D49+D40</f>
        <v>0</v>
      </c>
      <c r="E59" s="69">
        <f>+E49+E40</f>
        <v>0</v>
      </c>
      <c r="F59" s="69">
        <f>+F49+F40</f>
        <v>0</v>
      </c>
      <c r="G59" s="24"/>
      <c r="I59" s="76">
        <f>SUM(C59:H59)</f>
        <v>0</v>
      </c>
    </row>
    <row r="60" spans="2:7" ht="15">
      <c r="B60" s="24"/>
      <c r="C60" s="42"/>
      <c r="D60" s="42"/>
      <c r="E60" s="42"/>
      <c r="F60" s="42"/>
      <c r="G60" s="24"/>
    </row>
    <row r="61" spans="2:7" ht="15">
      <c r="B61" s="24"/>
      <c r="C61" s="42"/>
      <c r="D61" s="42"/>
      <c r="E61" s="42"/>
      <c r="F61" s="42"/>
      <c r="G61" s="24"/>
    </row>
    <row r="62" spans="2:7" ht="15" hidden="1">
      <c r="B62" s="24"/>
      <c r="C62" s="24"/>
      <c r="D62" s="24"/>
      <c r="E62" s="24"/>
      <c r="F62" s="24"/>
      <c r="G62" s="24"/>
    </row>
    <row r="63" spans="2:7" ht="15" hidden="1">
      <c r="B63" s="33" t="s">
        <v>23</v>
      </c>
      <c r="C63" s="33"/>
      <c r="D63" s="33"/>
      <c r="E63" s="33"/>
      <c r="F63" s="33"/>
      <c r="G63" s="24"/>
    </row>
    <row r="64" spans="2:7" ht="15" hidden="1">
      <c r="B64" s="33" t="s">
        <v>20</v>
      </c>
      <c r="C64" s="33"/>
      <c r="D64" s="33"/>
      <c r="E64" s="33"/>
      <c r="F64" s="33"/>
      <c r="G64" s="24"/>
    </row>
    <row r="65" spans="2:7" ht="15" hidden="1">
      <c r="B65" s="24" t="s">
        <v>21</v>
      </c>
      <c r="C65" s="44"/>
      <c r="D65" s="44"/>
      <c r="E65" s="44"/>
      <c r="F65" s="44"/>
      <c r="G65" s="24"/>
    </row>
    <row r="66" spans="2:7" ht="15" hidden="1">
      <c r="B66" s="24" t="s">
        <v>22</v>
      </c>
      <c r="C66" s="24"/>
      <c r="D66" s="24"/>
      <c r="E66" s="24"/>
      <c r="F66" s="24"/>
      <c r="G66" s="24"/>
    </row>
    <row r="67" spans="2:7" ht="15">
      <c r="B67" s="3"/>
      <c r="C67" s="74"/>
      <c r="D67" s="74"/>
      <c r="E67" s="74"/>
      <c r="F67" s="74"/>
      <c r="G67" s="24"/>
    </row>
    <row r="68" spans="2:7" ht="15">
      <c r="B68" s="24"/>
      <c r="C68" s="42"/>
      <c r="D68" s="42"/>
      <c r="E68" s="42"/>
      <c r="F68" s="42"/>
      <c r="G68" s="24"/>
    </row>
  </sheetData>
  <sheetProtection/>
  <mergeCells count="1">
    <mergeCell ref="P29:R29"/>
  </mergeCells>
  <printOptions/>
  <pageMargins left="0.7" right="0.7" top="0.75" bottom="0.75" header="0.3" footer="0.3"/>
  <pageSetup fitToHeight="0" fitToWidth="1" horizontalDpi="600" verticalDpi="600" orientation="portrait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P50" sqref="P50:S50"/>
    </sheetView>
  </sheetViews>
  <sheetFormatPr defaultColWidth="9.140625" defaultRowHeight="15"/>
  <cols>
    <col min="1" max="1" width="61.28125" style="0" customWidth="1"/>
    <col min="2" max="2" width="10.421875" style="0" customWidth="1"/>
    <col min="3" max="3" width="8.140625" style="0" customWidth="1"/>
    <col min="4" max="4" width="8.00390625" style="0" customWidth="1"/>
    <col min="5" max="5" width="7.8515625" style="0" customWidth="1"/>
    <col min="6" max="9" width="0" style="0" hidden="1" customWidth="1"/>
    <col min="10" max="10" width="16.8515625" style="0" customWidth="1"/>
    <col min="11" max="16" width="0" style="0" hidden="1" customWidth="1"/>
  </cols>
  <sheetData>
    <row r="1" spans="1:8" ht="15">
      <c r="A1" t="s">
        <v>31</v>
      </c>
      <c r="C1" s="7"/>
      <c r="D1" s="7"/>
      <c r="E1" s="7"/>
      <c r="F1" s="7"/>
      <c r="G1" s="7"/>
      <c r="H1" s="7"/>
    </row>
    <row r="2" spans="1:8" ht="15.75" thickBot="1">
      <c r="A2" s="54" t="s">
        <v>28</v>
      </c>
      <c r="B2" s="5"/>
      <c r="C2" s="7"/>
      <c r="D2" s="7"/>
      <c r="E2" s="7"/>
      <c r="F2" s="7"/>
      <c r="G2" s="7"/>
      <c r="H2" s="7"/>
    </row>
    <row r="3" spans="1:12" ht="15">
      <c r="A3" s="6"/>
      <c r="B3" s="12" t="s">
        <v>0</v>
      </c>
      <c r="C3" s="12" t="s">
        <v>30</v>
      </c>
      <c r="D3" s="12" t="s">
        <v>44</v>
      </c>
      <c r="E3" s="12" t="s">
        <v>52</v>
      </c>
      <c r="F3" s="7"/>
      <c r="G3" s="7"/>
      <c r="H3" s="7"/>
      <c r="I3" s="3"/>
      <c r="J3" s="3"/>
      <c r="K3" s="3"/>
      <c r="L3" s="3"/>
    </row>
    <row r="4" spans="1:12" ht="15">
      <c r="A4" s="5"/>
      <c r="B4" s="53" t="s">
        <v>4</v>
      </c>
      <c r="C4" s="53" t="s">
        <v>4</v>
      </c>
      <c r="D4" s="53" t="s">
        <v>4</v>
      </c>
      <c r="E4" s="53" t="s">
        <v>4</v>
      </c>
      <c r="F4" s="7"/>
      <c r="G4" s="7"/>
      <c r="H4" s="7"/>
      <c r="I4" s="3"/>
      <c r="J4" s="3"/>
      <c r="K4" s="3"/>
      <c r="L4" s="3"/>
    </row>
    <row r="5" spans="1:12" ht="15.75" thickBot="1">
      <c r="A5" s="5"/>
      <c r="B5" s="53"/>
      <c r="C5" s="53"/>
      <c r="D5" s="53"/>
      <c r="E5" s="53"/>
      <c r="F5" s="7"/>
      <c r="G5" s="7"/>
      <c r="H5" s="7"/>
      <c r="I5" s="3"/>
      <c r="J5" s="3"/>
      <c r="K5" s="3"/>
      <c r="L5" s="3"/>
    </row>
    <row r="6" spans="1:12" ht="15">
      <c r="A6" s="50" t="s">
        <v>46</v>
      </c>
      <c r="B6" s="14">
        <v>31189</v>
      </c>
      <c r="C6" s="14">
        <v>14036</v>
      </c>
      <c r="D6" s="14">
        <v>8163</v>
      </c>
      <c r="E6" s="14">
        <v>2302</v>
      </c>
      <c r="F6" s="7"/>
      <c r="G6" s="7"/>
      <c r="H6" s="7"/>
      <c r="I6" s="3"/>
      <c r="J6" s="3"/>
      <c r="K6" s="3"/>
      <c r="L6" s="3"/>
    </row>
    <row r="7" spans="1:12" ht="15">
      <c r="A7" s="23" t="s">
        <v>47</v>
      </c>
      <c r="B7" s="16">
        <v>21387</v>
      </c>
      <c r="C7" s="16">
        <v>18070</v>
      </c>
      <c r="D7" s="16">
        <v>19140</v>
      </c>
      <c r="E7" s="16">
        <v>20113</v>
      </c>
      <c r="F7" s="7"/>
      <c r="G7" s="7"/>
      <c r="H7" s="7"/>
      <c r="I7" s="3"/>
      <c r="J7" s="3"/>
      <c r="K7" s="3"/>
      <c r="L7" s="3"/>
    </row>
    <row r="8" spans="1:12" ht="15">
      <c r="A8" s="23"/>
      <c r="B8" s="16"/>
      <c r="C8" s="16"/>
      <c r="D8" s="16"/>
      <c r="E8" s="16"/>
      <c r="F8" s="7"/>
      <c r="G8" s="7"/>
      <c r="H8" s="7"/>
      <c r="I8" s="3"/>
      <c r="J8" s="3"/>
      <c r="K8" s="3"/>
      <c r="L8" s="3"/>
    </row>
    <row r="9" spans="1:12" ht="15">
      <c r="A9" s="87" t="s">
        <v>33</v>
      </c>
      <c r="B9" s="16"/>
      <c r="C9" s="16"/>
      <c r="D9" s="16"/>
      <c r="E9" s="16"/>
      <c r="F9" s="7"/>
      <c r="G9" s="7"/>
      <c r="H9" s="7"/>
      <c r="I9" s="3"/>
      <c r="J9" s="3"/>
      <c r="K9" s="3"/>
      <c r="L9" s="3"/>
    </row>
    <row r="10" spans="1:12" ht="15">
      <c r="A10" s="23" t="s">
        <v>72</v>
      </c>
      <c r="B10" s="78">
        <f>2398+1796+1538</f>
        <v>5732</v>
      </c>
      <c r="C10" s="78">
        <f>-1142-1796</f>
        <v>-2938</v>
      </c>
      <c r="D10" s="78">
        <v>-386</v>
      </c>
      <c r="E10" s="78">
        <v>-405</v>
      </c>
      <c r="F10" s="7"/>
      <c r="G10" s="7"/>
      <c r="H10" s="7"/>
      <c r="I10" s="3"/>
      <c r="J10" s="3"/>
      <c r="K10" s="3"/>
      <c r="L10" s="3"/>
    </row>
    <row r="11" spans="1:12" ht="15">
      <c r="A11" s="23" t="s">
        <v>73</v>
      </c>
      <c r="B11" s="16">
        <v>1466</v>
      </c>
      <c r="C11" s="16">
        <v>-956</v>
      </c>
      <c r="D11" s="16">
        <v>800</v>
      </c>
      <c r="E11" s="16">
        <v>4200</v>
      </c>
      <c r="F11" s="7"/>
      <c r="G11" s="7"/>
      <c r="H11" s="7"/>
      <c r="I11" s="3"/>
      <c r="J11" s="3"/>
      <c r="K11" s="3"/>
      <c r="L11" s="3"/>
    </row>
    <row r="12" spans="1:12" ht="15">
      <c r="A12" s="23" t="s">
        <v>74</v>
      </c>
      <c r="B12" s="78">
        <v>117</v>
      </c>
      <c r="C12" s="78">
        <v>117</v>
      </c>
      <c r="D12" s="78"/>
      <c r="E12" s="78"/>
      <c r="F12" s="7"/>
      <c r="G12" s="7"/>
      <c r="H12" s="7"/>
      <c r="I12" s="3"/>
      <c r="J12" s="3"/>
      <c r="K12" s="3"/>
      <c r="L12" s="3"/>
    </row>
    <row r="13" spans="1:12" ht="15">
      <c r="A13" s="23" t="s">
        <v>75</v>
      </c>
      <c r="B13" s="78">
        <v>-175</v>
      </c>
      <c r="C13" s="78"/>
      <c r="D13" s="78"/>
      <c r="E13" s="78"/>
      <c r="F13" s="7"/>
      <c r="G13" s="7"/>
      <c r="H13" s="7"/>
      <c r="I13" s="3"/>
      <c r="J13" s="3"/>
      <c r="K13" s="3"/>
      <c r="L13" s="3"/>
    </row>
    <row r="14" spans="1:12" ht="15">
      <c r="A14" s="23" t="s">
        <v>78</v>
      </c>
      <c r="B14" s="78">
        <v>263</v>
      </c>
      <c r="C14" s="78"/>
      <c r="D14" s="78"/>
      <c r="E14" s="78"/>
      <c r="F14" s="7"/>
      <c r="G14" s="7"/>
      <c r="H14" s="7"/>
      <c r="I14" s="3"/>
      <c r="J14" s="3"/>
      <c r="K14" s="3"/>
      <c r="L14" s="3"/>
    </row>
    <row r="15" spans="1:12" ht="15">
      <c r="A15" s="23" t="s">
        <v>79</v>
      </c>
      <c r="B15" s="78">
        <v>154</v>
      </c>
      <c r="C15" s="78"/>
      <c r="D15" s="78"/>
      <c r="E15" s="78"/>
      <c r="F15" s="7"/>
      <c r="G15" s="7"/>
      <c r="H15" s="7"/>
      <c r="I15" s="3"/>
      <c r="J15" s="3"/>
      <c r="K15" s="3"/>
      <c r="L15" s="3"/>
    </row>
    <row r="16" spans="1:12" ht="15">
      <c r="A16" s="23"/>
      <c r="B16" s="78"/>
      <c r="C16" s="78"/>
      <c r="D16" s="78"/>
      <c r="E16" s="78"/>
      <c r="F16" s="7"/>
      <c r="G16" s="7"/>
      <c r="H16" s="7"/>
      <c r="I16" s="3"/>
      <c r="J16" s="3"/>
      <c r="K16" s="3"/>
      <c r="L16" s="3"/>
    </row>
    <row r="17" spans="1:12" ht="15">
      <c r="A17" s="23"/>
      <c r="B17" s="78"/>
      <c r="C17" s="78"/>
      <c r="D17" s="78"/>
      <c r="E17" s="78"/>
      <c r="F17" s="7"/>
      <c r="G17" s="7"/>
      <c r="H17" s="7"/>
      <c r="I17" s="3"/>
      <c r="J17" s="3"/>
      <c r="K17" s="3"/>
      <c r="L17" s="3"/>
    </row>
    <row r="18" spans="1:12" ht="15">
      <c r="A18" s="46" t="s">
        <v>34</v>
      </c>
      <c r="B18" s="40"/>
      <c r="C18" s="40"/>
      <c r="D18" s="40"/>
      <c r="E18" s="40"/>
      <c r="F18" s="7"/>
      <c r="G18" s="7"/>
      <c r="H18" s="7"/>
      <c r="I18" s="3"/>
      <c r="J18" s="3"/>
      <c r="K18" s="3"/>
      <c r="L18" s="3"/>
    </row>
    <row r="19" spans="1:12" ht="15">
      <c r="A19" s="96" t="s">
        <v>107</v>
      </c>
      <c r="B19" s="91">
        <v>-250</v>
      </c>
      <c r="C19" s="91"/>
      <c r="D19" s="91"/>
      <c r="E19" s="91"/>
      <c r="F19" s="7"/>
      <c r="G19" s="7"/>
      <c r="H19" s="7"/>
      <c r="I19" s="3"/>
      <c r="J19" s="3"/>
      <c r="K19" s="3"/>
      <c r="L19" s="3"/>
    </row>
    <row r="20" spans="1:12" ht="15">
      <c r="A20" s="96"/>
      <c r="B20" s="91"/>
      <c r="C20" s="91"/>
      <c r="D20" s="91"/>
      <c r="E20" s="91"/>
      <c r="F20" s="7"/>
      <c r="G20" s="7"/>
      <c r="H20" s="7"/>
      <c r="I20" s="3"/>
      <c r="J20" s="3"/>
      <c r="K20" s="3"/>
      <c r="L20" s="3"/>
    </row>
    <row r="21" spans="1:12" ht="15">
      <c r="A21" s="96"/>
      <c r="B21" s="91"/>
      <c r="C21" s="91"/>
      <c r="D21" s="91"/>
      <c r="E21" s="91"/>
      <c r="F21" s="7"/>
      <c r="G21" s="7"/>
      <c r="H21" s="7"/>
      <c r="I21" s="3"/>
      <c r="J21" s="3"/>
      <c r="K21" s="3"/>
      <c r="L21" s="3"/>
    </row>
    <row r="22" spans="1:12" ht="15.75">
      <c r="A22" s="97"/>
      <c r="B22" s="99"/>
      <c r="C22" s="99"/>
      <c r="D22" s="100"/>
      <c r="E22" s="100"/>
      <c r="F22" s="8" t="s">
        <v>1</v>
      </c>
      <c r="G22" s="9"/>
      <c r="H22" s="10"/>
      <c r="I22" s="2"/>
      <c r="J22" s="2"/>
      <c r="K22" s="4"/>
      <c r="L22" s="3"/>
    </row>
    <row r="23" spans="1:12" ht="15">
      <c r="A23" s="97"/>
      <c r="B23" s="101"/>
      <c r="C23" s="102"/>
      <c r="D23" s="102"/>
      <c r="E23" s="102"/>
      <c r="F23" s="7"/>
      <c r="G23" s="7"/>
      <c r="H23" s="7"/>
      <c r="I23" s="3"/>
      <c r="J23" s="3"/>
      <c r="K23" s="3"/>
      <c r="L23" s="3"/>
    </row>
    <row r="24" spans="1:8" ht="15">
      <c r="A24" s="98"/>
      <c r="B24" s="102"/>
      <c r="C24" s="102"/>
      <c r="D24" s="102"/>
      <c r="E24" s="102"/>
      <c r="F24" s="7"/>
      <c r="G24" s="7"/>
      <c r="H24" s="7"/>
    </row>
    <row r="25" spans="1:8" ht="15">
      <c r="A25" s="46" t="s">
        <v>24</v>
      </c>
      <c r="B25" s="48"/>
      <c r="C25" s="48"/>
      <c r="D25" s="48"/>
      <c r="E25" s="48"/>
      <c r="F25" s="7"/>
      <c r="G25" s="7"/>
      <c r="H25" s="7"/>
    </row>
    <row r="26" spans="1:8" ht="15">
      <c r="A26" s="96"/>
      <c r="B26" s="102"/>
      <c r="C26" s="102"/>
      <c r="D26" s="102"/>
      <c r="E26" s="102"/>
      <c r="F26" s="7"/>
      <c r="G26" s="7"/>
      <c r="H26" s="7"/>
    </row>
    <row r="27" spans="1:8" ht="15">
      <c r="A27" s="96" t="s">
        <v>80</v>
      </c>
      <c r="B27" s="102"/>
      <c r="C27" s="102">
        <v>200</v>
      </c>
      <c r="D27" s="102">
        <v>200</v>
      </c>
      <c r="E27" s="102">
        <v>200</v>
      </c>
      <c r="F27" s="7"/>
      <c r="G27" s="7"/>
      <c r="H27" s="7"/>
    </row>
    <row r="28" spans="1:8" ht="15">
      <c r="A28" s="96" t="s">
        <v>66</v>
      </c>
      <c r="B28" s="102"/>
      <c r="C28" s="102">
        <v>50</v>
      </c>
      <c r="D28" s="102"/>
      <c r="E28" s="102"/>
      <c r="F28" s="7"/>
      <c r="G28" s="7"/>
      <c r="H28" s="7"/>
    </row>
    <row r="29" spans="1:10" ht="15">
      <c r="A29" s="96" t="s">
        <v>112</v>
      </c>
      <c r="B29" s="102">
        <v>5</v>
      </c>
      <c r="C29" s="102">
        <v>5</v>
      </c>
      <c r="D29" s="102">
        <v>10</v>
      </c>
      <c r="E29" s="102">
        <v>10</v>
      </c>
      <c r="F29" s="85"/>
      <c r="G29" s="85"/>
      <c r="H29" s="85"/>
      <c r="I29" s="24"/>
      <c r="J29" s="24"/>
    </row>
    <row r="30" spans="1:10" ht="15">
      <c r="A30" s="97" t="s">
        <v>89</v>
      </c>
      <c r="B30" s="99">
        <v>75</v>
      </c>
      <c r="C30" s="99"/>
      <c r="D30" s="99"/>
      <c r="E30" s="99"/>
      <c r="F30" s="139" t="s">
        <v>2</v>
      </c>
      <c r="G30" s="140"/>
      <c r="H30" s="140"/>
      <c r="I30" s="140"/>
      <c r="J30" s="86"/>
    </row>
    <row r="31" spans="1:8" ht="15">
      <c r="A31" s="98"/>
      <c r="B31" s="102"/>
      <c r="C31" s="102"/>
      <c r="D31" s="102"/>
      <c r="E31" s="102"/>
      <c r="F31" s="7"/>
      <c r="G31" s="7"/>
      <c r="H31" s="7"/>
    </row>
    <row r="32" spans="1:8" ht="15.75" thickBot="1">
      <c r="A32" s="34" t="s">
        <v>25</v>
      </c>
      <c r="B32" s="68">
        <f>+SUM(B6:B31)</f>
        <v>59963</v>
      </c>
      <c r="C32" s="68">
        <f>+SUM(C6:C31)</f>
        <v>28584</v>
      </c>
      <c r="D32" s="68">
        <f>+SUM(D6:D31)</f>
        <v>27927</v>
      </c>
      <c r="E32" s="68">
        <f>+SUM(E6:E31)</f>
        <v>26420</v>
      </c>
      <c r="H32" s="7"/>
    </row>
    <row r="33" spans="1:8" ht="18.75" customHeight="1">
      <c r="A33" s="11"/>
      <c r="B33" s="7"/>
      <c r="C33" s="7"/>
      <c r="D33" s="7"/>
      <c r="E33" s="7"/>
      <c r="F33" s="7"/>
      <c r="G33" s="7"/>
      <c r="H33" s="7"/>
    </row>
    <row r="34" ht="15.75" thickBot="1"/>
    <row r="35" spans="1:5" ht="15">
      <c r="A35" s="50" t="s">
        <v>26</v>
      </c>
      <c r="B35" s="47"/>
      <c r="C35" s="47"/>
      <c r="D35" s="47"/>
      <c r="E35" s="45"/>
    </row>
    <row r="36" spans="1:5" ht="15">
      <c r="A36" s="46"/>
      <c r="B36" s="15"/>
      <c r="C36" s="15"/>
      <c r="D36" s="15"/>
      <c r="E36" s="49"/>
    </row>
    <row r="37" spans="1:5" ht="15">
      <c r="A37" s="46"/>
      <c r="B37" s="15"/>
      <c r="C37" s="15"/>
      <c r="D37" s="15"/>
      <c r="E37" s="49"/>
    </row>
    <row r="38" spans="1:5" ht="15">
      <c r="A38" s="46" t="s">
        <v>45</v>
      </c>
      <c r="B38" s="16">
        <f>+B7+B6</f>
        <v>52576</v>
      </c>
      <c r="C38" s="16">
        <f>+C7+C6</f>
        <v>32106</v>
      </c>
      <c r="D38" s="16">
        <f>+D7+D6</f>
        <v>27303</v>
      </c>
      <c r="E38" s="16">
        <f>+E7+E6</f>
        <v>22415</v>
      </c>
    </row>
    <row r="39" spans="1:5" ht="15">
      <c r="A39" s="46"/>
      <c r="B39" s="78"/>
      <c r="C39" s="78"/>
      <c r="D39" s="78"/>
      <c r="E39" s="79"/>
    </row>
    <row r="40" spans="1:5" ht="15">
      <c r="A40" s="87" t="s">
        <v>33</v>
      </c>
      <c r="B40" s="91"/>
      <c r="C40" s="91"/>
      <c r="D40" s="91"/>
      <c r="E40" s="103"/>
    </row>
    <row r="41" spans="1:5" ht="15">
      <c r="A41" s="97" t="s">
        <v>76</v>
      </c>
      <c r="B41" s="91">
        <v>-175</v>
      </c>
      <c r="C41" s="91"/>
      <c r="D41" s="91"/>
      <c r="E41" s="103"/>
    </row>
    <row r="42" spans="1:5" ht="15">
      <c r="A42" s="128" t="s">
        <v>77</v>
      </c>
      <c r="B42" s="91">
        <v>7732</v>
      </c>
      <c r="C42" s="91">
        <v>-3777</v>
      </c>
      <c r="D42" s="91">
        <v>414</v>
      </c>
      <c r="E42" s="103">
        <v>3795</v>
      </c>
    </row>
    <row r="43" spans="1:5" ht="13.5" customHeight="1">
      <c r="A43" s="96"/>
      <c r="B43" s="91"/>
      <c r="C43" s="91"/>
      <c r="D43" s="91"/>
      <c r="E43" s="103"/>
    </row>
    <row r="44" spans="1:5" ht="13.5" customHeight="1">
      <c r="A44" s="129"/>
      <c r="B44" s="40"/>
      <c r="C44" s="40"/>
      <c r="D44" s="40"/>
      <c r="E44" s="130"/>
    </row>
    <row r="45" spans="1:5" ht="13.5" customHeight="1">
      <c r="A45" s="129" t="s">
        <v>81</v>
      </c>
      <c r="B45" s="40"/>
      <c r="C45" s="40"/>
      <c r="D45" s="40"/>
      <c r="E45" s="130"/>
    </row>
    <row r="46" spans="1:5" ht="13.5" customHeight="1">
      <c r="A46" s="129" t="s">
        <v>82</v>
      </c>
      <c r="B46" s="40"/>
      <c r="C46" s="40">
        <v>200</v>
      </c>
      <c r="D46" s="40">
        <v>200</v>
      </c>
      <c r="E46" s="130">
        <v>200</v>
      </c>
    </row>
    <row r="47" spans="1:5" ht="15">
      <c r="A47" s="23" t="s">
        <v>83</v>
      </c>
      <c r="B47" s="15">
        <f>-250+80</f>
        <v>-170</v>
      </c>
      <c r="C47" s="15">
        <v>55</v>
      </c>
      <c r="D47" s="15">
        <v>10</v>
      </c>
      <c r="E47" s="49">
        <v>10</v>
      </c>
    </row>
    <row r="48" spans="1:5" ht="15">
      <c r="A48" s="23"/>
      <c r="B48" s="15"/>
      <c r="C48" s="15"/>
      <c r="D48" s="15"/>
      <c r="E48" s="49"/>
    </row>
    <row r="49" spans="1:5" ht="15.75" thickBot="1">
      <c r="A49" s="51" t="s">
        <v>27</v>
      </c>
      <c r="B49" s="52">
        <f>+SUM(B36:B47)</f>
        <v>59963</v>
      </c>
      <c r="C49" s="52">
        <f>+SUM(C36:C47)</f>
        <v>28584</v>
      </c>
      <c r="D49" s="52">
        <f>+SUM(D36:D47)</f>
        <v>27927</v>
      </c>
      <c r="E49" s="52">
        <f>+SUM(E36:E47)</f>
        <v>26420</v>
      </c>
    </row>
    <row r="51" spans="1:5" ht="15">
      <c r="A51" t="s">
        <v>48</v>
      </c>
      <c r="B51" s="76">
        <f>+B49-B32</f>
        <v>0</v>
      </c>
      <c r="C51" s="76">
        <f>+C49-C32</f>
        <v>0</v>
      </c>
      <c r="D51" s="76">
        <f>+D49-D32</f>
        <v>0</v>
      </c>
      <c r="E51" s="76">
        <f>+E49-E32</f>
        <v>0</v>
      </c>
    </row>
  </sheetData>
  <sheetProtection/>
  <mergeCells count="1">
    <mergeCell ref="F30:I30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Liberal Democrat Group - Budget - Appendices</dc:title>
  <dc:subject/>
  <dc:creator>Oxford City Council</dc:creator>
  <cp:keywords>Council meetings;Government, politics and public administration; Local government; Decision making; Council meetings;</cp:keywords>
  <dc:description/>
  <cp:lastModifiedBy>Mathew.Metcalfe</cp:lastModifiedBy>
  <cp:lastPrinted>2014-02-12T21:39:36Z</cp:lastPrinted>
  <dcterms:created xsi:type="dcterms:W3CDTF">2011-01-04T22:11:18Z</dcterms:created>
  <dcterms:modified xsi:type="dcterms:W3CDTF">2014-02-13T13:19:15Z</dcterms:modified>
  <cp:category/>
  <cp:version/>
  <cp:contentType/>
  <cp:contentStatus/>
</cp:coreProperties>
</file>